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S:\PLO\ISM\Dominique Squadrito\1. PDC\COLLAUDI DDTT\2. DA APPROVARE\"/>
    </mc:Choice>
  </mc:AlternateContent>
  <xr:revisionPtr revIDLastSave="0" documentId="13_ncr:1_{DC385CCE-A644-460D-BD90-062050689532}" xr6:coauthVersionLast="46" xr6:coauthVersionMax="46" xr10:uidLastSave="{00000000-0000-0000-0000-000000000000}"/>
  <bookViews>
    <workbookView xWindow="-110" yWindow="-110" windowWidth="19420" windowHeight="10420" activeTab="2" xr2:uid="{00000000-000D-0000-FFFF-FFFF00000000}"/>
  </bookViews>
  <sheets>
    <sheet name="CTA" sheetId="2" r:id="rId1"/>
    <sheet name="CS" sheetId="6" r:id="rId2"/>
    <sheet name="Riepilogo Importi" sheetId="8" r:id="rId3"/>
    <sheet name="Tabella-Z1" sheetId="4" r:id="rId4"/>
  </sheets>
  <definedNames>
    <definedName name="_xlnm._FilterDatabase" localSheetId="1" hidden="1">CS!$A$1:$P$31</definedName>
    <definedName name="_xlnm._FilterDatabase" localSheetId="0" hidden="1">CTA!$A$1:$R$46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4" l="1"/>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K6" i="4"/>
  <c r="J6" i="4"/>
  <c r="K5" i="4"/>
  <c r="J5" i="4"/>
  <c r="K4" i="4"/>
  <c r="J4" i="4"/>
</calcChain>
</file>

<file path=xl/sharedStrings.xml><?xml version="1.0" encoding="utf-8"?>
<sst xmlns="http://schemas.openxmlformats.org/spreadsheetml/2006/main" count="733" uniqueCount="269">
  <si>
    <t>G</t>
  </si>
  <si>
    <t>Q</t>
  </si>
  <si>
    <t>P</t>
  </si>
  <si>
    <t>Spese e oneri %</t>
  </si>
  <si>
    <t>Spese e oneri €
(S)</t>
  </si>
  <si>
    <t>Lotto</t>
  </si>
  <si>
    <t>Lotto 1</t>
  </si>
  <si>
    <t>Lotto 2</t>
  </si>
  <si>
    <t>Lotto 3</t>
  </si>
  <si>
    <t>S.01</t>
  </si>
  <si>
    <t>S.02</t>
  </si>
  <si>
    <t>S.03</t>
  </si>
  <si>
    <t>V.03</t>
  </si>
  <si>
    <t>Ponti e viadotti;
Barriere di sicurezza</t>
  </si>
  <si>
    <t>Corrispettivo netto
(CP)</t>
  </si>
  <si>
    <t>S.04</t>
  </si>
  <si>
    <t>S.05</t>
  </si>
  <si>
    <t>D.04</t>
  </si>
  <si>
    <t>D.02</t>
  </si>
  <si>
    <t>IA.04</t>
  </si>
  <si>
    <t>Lotto 4</t>
  </si>
  <si>
    <t>Lotto 5</t>
  </si>
  <si>
    <t>Lotto 6</t>
  </si>
  <si>
    <t>Lotto 7</t>
  </si>
  <si>
    <t>Lotto 8</t>
  </si>
  <si>
    <t>Lotto 9</t>
  </si>
  <si>
    <t>V.02</t>
  </si>
  <si>
    <t>Descrizione Opere</t>
  </si>
  <si>
    <t>ID opere</t>
  </si>
  <si>
    <t>Prestazione progettazione</t>
  </si>
  <si>
    <t>Corrispondenza L. 143/49</t>
  </si>
  <si>
    <t>TAVOLA Z-1 “CATEGORIE DELLE OPERE - PARAMETRO DEL GRADO DI COMPLESSITA’ – CLASSIFICAZIONE DEI SERVIZI E CORRISPONDENZE”</t>
  </si>
  <si>
    <r>
      <rPr>
        <b/>
        <sz val="8"/>
        <rFont val="Arial"/>
        <family val="2"/>
      </rPr>
      <t>CATEGORIA</t>
    </r>
  </si>
  <si>
    <r>
      <rPr>
        <b/>
        <sz val="8"/>
        <rFont val="Arial"/>
        <family val="2"/>
      </rPr>
      <t>DESTINAZIONE FUNZIONALE</t>
    </r>
  </si>
  <si>
    <r>
      <rPr>
        <b/>
        <sz val="8"/>
        <rFont val="Arial"/>
        <family val="2"/>
      </rPr>
      <t>ID.
Opere</t>
    </r>
  </si>
  <si>
    <t>Corrispondenze</t>
  </si>
  <si>
    <t>IDENTIFICAZIONE DELLE OPERE</t>
  </si>
  <si>
    <r>
      <rPr>
        <b/>
        <sz val="8"/>
        <rFont val="Arial"/>
        <family val="2"/>
      </rPr>
      <t>Gradi
di complessità</t>
    </r>
  </si>
  <si>
    <r>
      <rPr>
        <b/>
        <sz val="8"/>
        <rFont val="Arial"/>
        <family val="2"/>
      </rPr>
      <t>l.143/49
Classi e categorie</t>
    </r>
  </si>
  <si>
    <t>DM 18/11/1971</t>
  </si>
  <si>
    <t>DM 232/1991</t>
  </si>
  <si>
    <t>EDILIZIA</t>
  </si>
  <si>
    <t>Insediamenti Produttivi Agricoltura-Industria- Artigianato</t>
  </si>
  <si>
    <t>E.01</t>
  </si>
  <si>
    <t>I/a I/b</t>
  </si>
  <si>
    <t>I/b</t>
  </si>
  <si>
    <r>
      <rPr>
        <sz val="6"/>
        <rFont val="Arial"/>
        <family val="2"/>
      </rPr>
      <t>Edifici rurali per l'attività agricola con corredi tecnici di tipo semplice (quali tettoie, depositi e ricoveri) - Edifici industriali o artigianali di importanza costruttiva corrente con corredi tecnici di base.</t>
    </r>
  </si>
  <si>
    <t>E.02</t>
  </si>
  <si>
    <t>I/c</t>
  </si>
  <si>
    <r>
      <rPr>
        <sz val="6"/>
        <rFont val="Arial"/>
        <family val="2"/>
      </rPr>
      <t>Edifici rurali per l'attività agricola con corredi tecnici di tipo complesso - Edifici industriali o artigianali con organizzazione e corredi tecnici di tipo complesso.</t>
    </r>
  </si>
  <si>
    <t>Industria Alberghiera, Turismo e Commercio e Servizi per la Mobilità</t>
  </si>
  <si>
    <t>E.03</t>
  </si>
  <si>
    <r>
      <rPr>
        <sz val="6"/>
        <rFont val="Arial"/>
        <family val="2"/>
      </rPr>
      <t>Ostelli, Pensioni, Case albergo – Ristoranti - Motel e stazioni di servizio - negozi - mercati coperti di tipo semplice</t>
    </r>
  </si>
  <si>
    <t>E.04</t>
  </si>
  <si>
    <t>I/d</t>
  </si>
  <si>
    <r>
      <rPr>
        <sz val="6"/>
        <rFont val="Arial"/>
        <family val="2"/>
      </rPr>
      <t>Alberghi, Villaggi turistici - Mercati e Centri commerciali complessi</t>
    </r>
  </si>
  <si>
    <t>Residenza</t>
  </si>
  <si>
    <t>E.05</t>
  </si>
  <si>
    <r>
      <rPr>
        <sz val="6"/>
        <rFont val="Arial"/>
        <family val="2"/>
      </rPr>
      <t>Edifici, pertinenze, autorimesse semplici, senza particolari esigenze tecniche. Edifici provvisori di modesta importanza</t>
    </r>
  </si>
  <si>
    <t>E.06</t>
  </si>
  <si>
    <r>
      <rPr>
        <sz val="6"/>
        <rFont val="Arial"/>
        <family val="2"/>
      </rPr>
      <t>Edilizia residenziale privata e pubblica di tipo corrente con costi di costruzione nella media di mercato e con tipologie standardizzate.</t>
    </r>
  </si>
  <si>
    <t>E.07</t>
  </si>
  <si>
    <r>
      <rPr>
        <sz val="6"/>
        <rFont val="Arial"/>
        <family val="2"/>
      </rPr>
      <t>Edifici residenziali di tipo pregiato con costi di costruzione eccedenti la media di mercato e con tipologie diversificate.</t>
    </r>
  </si>
  <si>
    <t>Sanità, Istruzione, Ricerca</t>
  </si>
  <si>
    <t>E.08</t>
  </si>
  <si>
    <r>
      <rPr>
        <sz val="6"/>
        <rFont val="Arial"/>
        <family val="2"/>
      </rPr>
      <t>Sede Azienda Sanitaria, Distretto sanitario, Ambulatori di base. Asilo Nido, Scuola Materna, Scuola elementare, Scuole secondarie di primo grado fino a 24 classi, Scuole secondarie di secondo grado fino a 25 classi</t>
    </r>
  </si>
  <si>
    <t>E.09</t>
  </si>
  <si>
    <r>
      <rPr>
        <sz val="6"/>
        <rFont val="Arial"/>
        <family val="2"/>
      </rPr>
      <t>Scuole secondarie di primo grado oltre 24 classi-Istituti scolastici superiori oltre 25 classi- Case di cura</t>
    </r>
  </si>
  <si>
    <t>E.10</t>
  </si>
  <si>
    <r>
      <rPr>
        <sz val="6"/>
        <rFont val="Arial"/>
        <family val="2"/>
      </rPr>
      <t>Poliambulatori, Ospedali, Istituti di ricerca, Centri di riabilitazione, Poli scolastici, Università, Accademie, Istituti di ricerca universitaria</t>
    </r>
  </si>
  <si>
    <t>Cultura, Vita Sociale, Sport, Culto</t>
  </si>
  <si>
    <t>E.11</t>
  </si>
  <si>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</si>
  <si>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t>E.12</t>
  </si>
  <si>
    <r>
      <rPr>
        <sz val="6"/>
        <rFont val="Arial"/>
        <family val="2"/>
      </rPr>
      <t>Aree ed attrezzature per lo sport all'aperto, Campo sportivo e servizi annessi, di tipo complesso- Palestre e piscine coperte</t>
    </r>
  </si>
  <si>
    <t>E.13</t>
  </si>
  <si>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</si>
  <si>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t>Sedi amministrative, giudiziarie, delle forze dell'ordine</t>
  </si>
  <si>
    <t>E.14</t>
  </si>
  <si>
    <r>
      <rPr>
        <sz val="6"/>
        <rFont val="Arial"/>
        <family val="2"/>
      </rPr>
      <t>Edifici provvisori di modesta importanza a servizio di caserme</t>
    </r>
  </si>
  <si>
    <t>E.15</t>
  </si>
  <si>
    <r>
      <rPr>
        <sz val="6"/>
        <rFont val="Arial"/>
        <family val="2"/>
      </rPr>
      <t>Caserme con corredi tecnici di importanza corrente</t>
    </r>
  </si>
  <si>
    <t>E.16</t>
  </si>
  <si>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</si>
  <si>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t>Arredi, Forniture, Aree esterne pertinenziali allestite</t>
  </si>
  <si>
    <t>E.17</t>
  </si>
  <si>
    <r>
      <rPr>
        <sz val="6"/>
        <rFont val="Arial"/>
        <family val="2"/>
      </rPr>
      <t>Verde  ed opere di arredo urbano improntate a grande semplicità, pertinenziali agli edifici ed alla viabilità, Campeggi e simili</t>
    </r>
  </si>
  <si>
    <t>E.18</t>
  </si>
  <si>
    <r>
      <rPr>
        <sz val="6"/>
        <rFont val="Arial"/>
        <family val="2"/>
      </rPr>
      <t>Arredamenti con elementi acquistati dal mercato, Giardini, Parchi gioco, Piazze e spazi pubblici all’aperto</t>
    </r>
  </si>
  <si>
    <t>E.19</t>
  </si>
  <si>
    <r>
      <rPr>
        <sz val="6"/>
        <rFont val="Arial"/>
        <family val="2"/>
      </rPr>
      <t>Arredamenti con elementi singolari, Parchi urbani, Parchi ludici attrezzati, Giardini e piazze storiche, Opere di riqualificazione paesaggistica e ambientale di aree urbane.</t>
    </r>
  </si>
  <si>
    <t>Edifici e manufatti esistenti</t>
  </si>
  <si>
    <t>E.20</t>
  </si>
  <si>
    <r>
      <rPr>
        <sz val="6"/>
        <rFont val="Arial"/>
        <family val="2"/>
      </rPr>
      <t>Interventi di manutenzione straordinaria, ristrutturazione, riqualificazione, su edifici e manufatti esistenti</t>
    </r>
  </si>
  <si>
    <t>E.21</t>
  </si>
  <si>
    <t>Interventi di manutenzione straordinaria, restauro, ristrutturazione, riqualificazione, su edifici e manufatti di interesse storico artistico non soggetti</t>
  </si>
  <si>
    <t>E.22</t>
  </si>
  <si>
    <t>I/e</t>
  </si>
  <si>
    <r>
      <rPr>
        <sz val="6"/>
        <rFont val="Arial"/>
        <family val="2"/>
      </rPr>
      <t>Interventi di manutenzione, restauro, risanamento conservativo, riqualificazione, su edifici e manufatti di interesse storico artistico soggetti</t>
    </r>
  </si>
  <si>
    <t>STRUTTURE</t>
  </si>
  <si>
    <t>Strutture, Opere infrastrutturali puntuali, non soggette ad azioni sismiche, ai sensi delle Norme Tecniche per le Costruzioni</t>
  </si>
  <si>
    <t>I/f</t>
  </si>
  <si>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</si>
  <si>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t>IX/a</t>
  </si>
  <si>
    <t>III</t>
  </si>
  <si>
    <t>Strutture o parti di strutture in muratura, legno, metallo, non soggette ad azioni sismiche - riparazione o intervento locale - Verifiche strutturali relative.</t>
  </si>
  <si>
    <t>Strutture, Opere infrastrutturali puntuali</t>
  </si>
  <si>
    <t>I/g</t>
  </si>
  <si>
    <r>
      <rPr>
        <sz val="6"/>
        <rFont val="Arial"/>
        <family val="2"/>
      </rPr>
      <t>Strutture o parti di strutture in cemento armato - Verifiche strutturali relative - Ponteggi, centinature e strutture provvisionali di durata superiore a due anni.</t>
    </r>
  </si>
  <si>
    <t>IX/b</t>
  </si>
  <si>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</si>
  <si>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t>Strutture speciali</t>
  </si>
  <si>
    <t>IX/b IX/c</t>
  </si>
  <si>
    <r>
      <rPr>
        <sz val="6"/>
        <rFont val="Arial"/>
        <family val="2"/>
      </rPr>
      <t>Dighe, Conche, Elevatori, Opere di ritenuta  e di difesa, rilevati, colmate. Gallerie, Opere sotterranee e subacquee, Fondazioni speciali.</t>
    </r>
  </si>
  <si>
    <t>S.06</t>
  </si>
  <si>
    <t>I/g IX/c</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</si>
  <si>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</si>
  <si>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IMPIANTI (1)</t>
  </si>
  <si>
    <t>Impianti meccanici a fluido a servizio delle costruzioni</t>
  </si>
  <si>
    <t>IA.01</t>
  </si>
  <si>
    <t>III/a</t>
  </si>
  <si>
    <r>
      <rPr>
        <sz val="8"/>
        <rFont val="Arial"/>
        <family val="2"/>
      </rPr>
      <t>I/b</t>
    </r>
    <r>
      <rPr>
        <vertAlign val="superscript"/>
        <sz val="8"/>
        <rFont val="Arial"/>
        <family val="2"/>
      </rPr>
      <t>1</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</si>
  <si>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</si>
  <si>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t>A</t>
  </si>
  <si>
    <t>IA.02</t>
  </si>
  <si>
    <t>III/b</t>
  </si>
  <si>
    <r>
      <rPr>
        <sz val="6"/>
        <rFont val="Arial"/>
        <family val="2"/>
      </rPr>
      <t>Impianti di riscaldamento - Impianto di raffrescamento, climatizzazione, trattamento dell’aria - Impianti meccanici di distribuzione fluidi - Impianto solare termico</t>
    </r>
  </si>
  <si>
    <t>Impianti elettrici e speciali a servizio delle costruzioni - Singole apparecchiature per laboratori e impianti pilota</t>
  </si>
  <si>
    <t>IA.03</t>
  </si>
  <si>
    <t>III/c</t>
  </si>
  <si>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</si>
  <si>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</si>
  <si>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t>Impianti industriali - Impianti pilota e impianti di depurazione con ridotte problematiche tecniche - Discariche inerti</t>
  </si>
  <si>
    <t>IB.04</t>
  </si>
  <si>
    <t>II/a</t>
  </si>
  <si>
    <r>
      <rPr>
        <sz val="6"/>
        <rFont val="Arial"/>
        <family val="2"/>
      </rPr>
      <t>Depositi e discariche senza trattamento dei rifiuti.</t>
    </r>
  </si>
  <si>
    <t>B</t>
  </si>
  <si>
    <t>IB.05</t>
  </si>
  <si>
    <t>II/b</t>
  </si>
  <si>
    <r>
      <rPr>
        <sz val="6"/>
        <rFont val="Arial"/>
        <family val="2"/>
      </rPr>
      <t>Impianti per le industrie molitorie, cartarie, alimentari, delle fibre tessili naturali, del legno, del cuoio e simili.</t>
    </r>
  </si>
  <si>
    <t>Impianti industriali – Impianti pilota e impianti di depurazione complessi -Discariche con trattamenti e termovalorizzatori</t>
  </si>
  <si>
    <t>IB.06</t>
  </si>
  <si>
    <r>
      <rPr>
        <sz val="8"/>
        <rFont val="Arial"/>
        <family val="2"/>
      </rPr>
      <t>I/b</t>
    </r>
  </si>
  <si>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</si>
  <si>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t>IB.07</t>
  </si>
  <si>
    <t>II/c</t>
  </si>
  <si>
    <r>
      <rPr>
        <sz val="6"/>
        <rFont val="Arial"/>
        <family val="2"/>
      </rPr>
      <t>Gli impianti precedentemente esposti quando siano di complessità particolarmente rilevante o comportanti rischi e problematiche ambientali molto rilevanti</t>
    </r>
  </si>
  <si>
    <t>Opere elettriche per reti di trasmissione e distribuzione energia e segnali – Laboratori con ridotte problematiche tecniche</t>
  </si>
  <si>
    <t>IB.08</t>
  </si>
  <si>
    <t>IV/c</t>
  </si>
  <si>
    <r>
      <rPr>
        <sz val="6"/>
        <rFont val="Arial"/>
        <family val="2"/>
      </rPr>
      <t>Impianti di linee e reti per trasmissioni e distribuzione di energia elettrica, telegrafia, telefonia.</t>
    </r>
  </si>
  <si>
    <t>IB.09</t>
  </si>
  <si>
    <t>IV/b</t>
  </si>
  <si>
    <r>
      <rPr>
        <sz val="6"/>
        <rFont val="Arial"/>
        <family val="2"/>
      </rPr>
      <t>Centrali idroelettriche ordinarie - Stazioni di trasformazioni e di conversione impianti di trazione elettrica</t>
    </r>
  </si>
  <si>
    <t>IB.10</t>
  </si>
  <si>
    <t>IV/a</t>
  </si>
  <si>
    <r>
      <rPr>
        <sz val="6"/>
        <rFont val="Arial"/>
        <family val="2"/>
      </rPr>
      <t>Impianti termoelettrici-Impianti dell'elettrochimica - Impianti della elettrometallurgia - Laboratori con ridotte problematiche tecniche</t>
    </r>
  </si>
  <si>
    <t>Impianti per la produzione di energia– Laboratori complessi</t>
  </si>
  <si>
    <t>IB.11</t>
  </si>
  <si>
    <r>
      <rPr>
        <sz val="6"/>
        <rFont val="Arial"/>
        <family val="2"/>
      </rPr>
      <t>Campi fotovoltaici - Parchi eolici</t>
    </r>
  </si>
  <si>
    <t>IB.12</t>
  </si>
  <si>
    <r>
      <rPr>
        <sz val="6"/>
        <rFont val="Arial"/>
        <family val="2"/>
      </rPr>
      <t>Micro Centrali idroelettriche-Impianti termoelettrici-Impianti della elettrometallurgia di tipo complesso</t>
    </r>
  </si>
  <si>
    <t>(1) Per quanto riguarda gli impianti a servizio dei manufatti edilizi e/o industriali, il loro importo va sommato a quello delle opere edili</t>
  </si>
  <si>
    <t>INFRASTRUTTURE 
PER LA MOBILITA’</t>
  </si>
  <si>
    <t>Manutenzione</t>
  </si>
  <si>
    <t>V.01</t>
  </si>
  <si>
    <t>VI/a</t>
  </si>
  <si>
    <r>
      <rPr>
        <sz val="6"/>
        <rFont val="Arial"/>
        <family val="2"/>
      </rPr>
      <t>Interventi di manutenzione su viabilità ordinaria</t>
    </r>
  </si>
  <si>
    <t>Viabilità ordinaria</t>
  </si>
  <si>
    <r>
      <rPr>
        <sz val="6"/>
        <rFont val="Arial"/>
        <family val="2"/>
      </rPr>
      <t>Strade, linee tramviarie, ferrovie, strade ferrate, di tipo ordinario, escluse le opere d'arte da compensarsi a parte - Piste ciclabili</t>
    </r>
  </si>
  <si>
    <t>Viabilità speciale</t>
  </si>
  <si>
    <t>VI/b</t>
  </si>
  <si>
    <r>
      <rPr>
        <sz val="6"/>
        <rFont val="Arial"/>
        <family val="2"/>
      </rPr>
      <t>Strade, linee tramviarie, ferrovie, strade ferrate, con particolari difficoltà di studio, escluse le opere d'arte e le stazioni, da compensarsi a parte. - Impianti teleferici e funicolari - Piste aeroportuali e simili.</t>
    </r>
  </si>
  <si>
    <t>IDRAULICA</t>
  </si>
  <si>
    <t>Navigazione</t>
  </si>
  <si>
    <t>D.01</t>
  </si>
  <si>
    <t>VII/c</t>
  </si>
  <si>
    <r>
      <rPr>
        <sz val="6"/>
        <rFont val="Arial"/>
        <family val="2"/>
      </rPr>
      <t>Opere di navigazione interna e portuali</t>
    </r>
  </si>
  <si>
    <t>Opere di bonifica e derivazioni</t>
  </si>
  <si>
    <t>VII/a</t>
  </si>
  <si>
    <r>
      <rPr>
        <sz val="6"/>
        <rFont val="Arial"/>
        <family val="2"/>
      </rPr>
      <t>Bonifiche ed irrigazioni a deflusso naturale, sistemazione di corsi d'acqua e di bacini montani</t>
    </r>
  </si>
  <si>
    <t>D.03</t>
  </si>
  <si>
    <t>VII/b</t>
  </si>
  <si>
    <r>
      <rPr>
        <sz val="6"/>
        <rFont val="Arial"/>
        <family val="2"/>
      </rPr>
      <t>Bonifiche ed irrigazioni con sollevamento meccanico di acqua (esclusi i macchinari) - Derivazioni d'acqua per forza motrice e produzione di energia elettrica.</t>
    </r>
  </si>
  <si>
    <t>Acquedotti e fognature</t>
  </si>
  <si>
    <t>VIII</t>
  </si>
  <si>
    <r>
      <rPr>
        <sz val="6"/>
        <rFont val="Arial"/>
        <family val="2"/>
      </rPr>
      <t>Impianti per provvista, condotta, distribuzione d'acqua, improntate a grande semplicità - Fognature urbane improntate a grande semplicità - Condotte subacquee in genere, metanodotti e  gasdotti, di tipo ordinario</t>
    </r>
  </si>
  <si>
    <t>D.05</t>
  </si>
  <si>
    <r>
      <rPr>
        <sz val="6"/>
        <rFont val="Arial"/>
        <family val="2"/>
      </rPr>
      <t>Impianti per provvista, condotta, distribuzione d'acqua - Fognature urbane - Condotte subacquee in genere, metanodotti e  gasdotti, con problemi tecnici di tipo speciale.</t>
    </r>
  </si>
  <si>
    <t>TECNOLOGIE DELLA INFORMAZIONE E DELLA COMUNICAZI ONE</t>
  </si>
  <si>
    <t>Sistemi informativi</t>
  </si>
  <si>
    <t>T.01</t>
  </si>
  <si>
    <r>
      <rPr>
        <sz val="6"/>
        <rFont val="Arial"/>
        <family val="2"/>
      </rPr>
      <t>Sistemi informativi, gestione elettronica del flusso documentale, dematerializzazione e gestione archivi, ingegnerizzazione dei processi, sistemi di gestione delle attività produttive, Data center, server farm.</t>
    </r>
  </si>
  <si>
    <t>Sistemi e reti di telecomunicazione</t>
  </si>
  <si>
    <t>T.02</t>
  </si>
  <si>
    <r>
      <rPr>
        <sz val="6"/>
        <rFont val="Arial"/>
        <family val="2"/>
      </rPr>
      <t>Reti locali e geografiche, cablaggi strutturati, impianti in fibra ottica, Impianti di videosorveglianza, controllo accessi, identificazione targhe di veicoli ecc Sistemi wireless, reti wifi, ponti radio.</t>
    </r>
  </si>
  <si>
    <t>Sistemi elettronici ed automazione</t>
  </si>
  <si>
    <t>T.03</t>
  </si>
  <si>
    <r>
      <rPr>
        <sz val="6"/>
        <rFont val="Arial"/>
        <family val="2"/>
      </rPr>
      <t>Elettronica Industriale Sistemi a controllo numerico, Sistemi di automazione, Robotica.</t>
    </r>
  </si>
  <si>
    <t>PAESAGGIO, AMBIENTE, NATURALIZZAZIONE, AGROALIMENTARE, ZOOTECNICA, RURALITA’, FORESTE</t>
  </si>
  <si>
    <t>Interventi di sistemazione naturalistica o paesaggistica</t>
  </si>
  <si>
    <t>P.01</t>
  </si>
  <si>
    <t>Parte IV sez. I</t>
  </si>
  <si>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</si>
  <si>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t>Interventi del verde e opere per attività ricreativa o sportiva</t>
  </si>
  <si>
    <t>P.02</t>
  </si>
  <si>
    <t>Parte IV sez I</t>
  </si>
  <si>
    <r>
      <rPr>
        <sz val="6"/>
        <rFont val="Arial"/>
        <family val="2"/>
      </rPr>
      <t>Opere a verde sia su piccola scala o grande scala dove la rilevanza dell’opera è prevalente rispetto alle opere di tipo costruttivo.</t>
    </r>
  </si>
  <si>
    <t>Interventi recupero, riqualificazione ambientale</t>
  </si>
  <si>
    <t>P.03</t>
  </si>
  <si>
    <t>Parte IV sezione I</t>
  </si>
  <si>
    <r>
      <rPr>
        <sz val="6"/>
        <rFont val="Arial"/>
        <family val="2"/>
      </rPr>
      <t>Opere di riqualificazione e risanamento di ambiti naturali, rurali e forestali o urbani finalizzati al ripristino delle condizioni originarie, al riassetto delle componenti  biotiche ed abiotiche.</t>
    </r>
  </si>
  <si>
    <t>Interventi di sfruttamento di cave e torbiere</t>
  </si>
  <si>
    <t>P.04</t>
  </si>
  <si>
    <t>Parte I sez III</t>
  </si>
  <si>
    <r>
      <rPr>
        <sz val="6"/>
        <rFont val="Arial"/>
        <family val="2"/>
      </rPr>
      <t>Opere di utilizzazione di bacini estrattivi a parete o a fossa</t>
    </r>
  </si>
  <si>
    <t>Interventi di miglioramento e qualificazione della filiera forestale</t>
  </si>
  <si>
    <t>P.05</t>
  </si>
  <si>
    <r>
      <rPr>
        <sz val="8"/>
        <rFont val="Arial"/>
        <family val="2"/>
      </rPr>
      <t>Cat II sez IV
Cat III sez II –III –
Parte III sez. II</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</si>
  <si>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</si>
  <si>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t>Interventi di miglioramento fondiario agrario e rurale; interventi di pianificazione alimentare</t>
  </si>
  <si>
    <t>P.06</t>
  </si>
  <si>
    <r>
      <rPr>
        <sz val="8"/>
        <rFont val="Arial"/>
        <family val="2"/>
      </rPr>
      <t>Cat II sez II –III –
Parte IV sez. VI</t>
    </r>
  </si>
  <si>
    <r>
      <rPr>
        <sz val="6"/>
        <rFont val="Arial"/>
        <family val="2"/>
      </rPr>
      <t>Opere di intervento per la realizzazione di infrastrutture e di miglioramento dell’assetto rurale.</t>
    </r>
  </si>
  <si>
    <t>TERRITORIO E URBANISTICA</t>
  </si>
  <si>
    <t>Interventi per la valorizzazione delle filiere produttive agroalimentari e zootecniche; interventi di controllo – vigilanza alimentare</t>
  </si>
  <si>
    <t>U.01</t>
  </si>
  <si>
    <t>Parte III – sez. I -</t>
  </si>
  <si>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</si>
  <si>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t>Interventi per la valorizzazione della filiera naturalistica e faunistica</t>
  </si>
  <si>
    <t>U.02</t>
  </si>
  <si>
    <r>
      <rPr>
        <sz val="6"/>
        <rFont val="Arial"/>
        <family val="2"/>
      </rPr>
      <t>Interventi di valorizzazione degli ambiti naturali sia di tipo vegetazionale che faunistico</t>
    </r>
  </si>
  <si>
    <t>Pianificazione</t>
  </si>
  <si>
    <t>U.03</t>
  </si>
  <si>
    <r>
      <rPr>
        <sz val="6"/>
        <rFont val="Arial"/>
        <family val="2"/>
      </rPr>
      <t>Strumenti di pianificazione generale ed attuativa e di pianificazione di settore</t>
    </r>
  </si>
  <si>
    <t>Descrizione</t>
  </si>
  <si>
    <t>ponti, viadotti;cvc e opere minori;Geotecnica e regolazioni idrauliche;cvc enti terzi;punti singolari;svincoli</t>
  </si>
  <si>
    <t>Ponti, viadotti, cvc e opere  d'arte minori manutenzione conservativa;Ponti, viadotti, cvc e opere  d'arte minori manutenzione straordinaria;Corpo autostradale;Gallerie;Fondazioni speciali;Barriere di sicurezza;Opere idrauliche</t>
  </si>
  <si>
    <t>Cavalcavia e opere d'arte minori;Giunti;Ponti e Viadotti;Geotecnica;Cavalcavia Enti terzi;Punti singolari;Bordo Ponte;Bordo Laterale</t>
  </si>
  <si>
    <t>Ponti e Viadotti; Corpo Autostradale e Gallerie; Sicurezza</t>
  </si>
  <si>
    <t>Ripr. Conservativo 20 cav. A14 Piano 2023-25
(MANUT. OPERE D'ARTE);Ripr. Conservativo 20 sottovia &lt;10m_Piano 2023-25
(MANUT. OPERE D'ARTE);Ripr. Conservativo e interventi locali di manutenzione straordinaria su Op. Maggiori DT8
(MANUT. OPERE D'ARTE);Ripr. e manutenzione straordinaria Giunti su opere d'arte_Piano 2022-23
(MANUTENZIONE CORPO AUTOSTRADALE);Ripr. e manutenzione straordinaria Giunti su opere d'arte_Piano 2023-25
(MANUTENZIONE CORPO AUTOSTRADALE);Riqualifica barriere 10 cav Enti Terzi_Lotto 7 2022
(BARRIERE DI SICUREZZA);Riqualifica barriere 10 cav Enti Terzi_Lotto 8 2022
(BARRIERE DI SICUREZZA);Riqualifica barriere 10 cav Enti Terzi_Lotto 9  2023
(BARRIERE DI SICUREZZA);Riqualifica barriere 10 cav Enti Terzi_Lotto 10 2023
(BARRIERE DI SICUREZZA);Riqualifica barriere 10 cav Enti Terzi_Lotto 11 2024
(BARRIERE DI SICUREZZA);Riqualifica barriere 10 cav Enti Terzi_Lotto 12 2024
(BARRIERE DI SICUREZZA);Riqualifica barriere 10 cav Enti Terzi_Lotto 13 2025
(BARRIERE DI SICUREZZA);Riqualifica barriere 10 cav Enti Terzi_Lotto 14 2025
(BARRIERE DI SICUREZZA)</t>
  </si>
  <si>
    <t xml:space="preserve">Opere d'arte_Ponti e Viadotti;Opere d'arte_Gallerie ;C5 - Miglioramento standard di sicurezza_Cavalcavia enti Terzi ;C5 - Miglioramento standard di sicurezza_Transizioni;C5 - Miglioramento standard di sicurezza_Svincoli;C5 - Miglioramento standard di sicurezza_Paramassi </t>
  </si>
  <si>
    <t>Ponti e viadotti; Barriere di sicurezza; Gallerie</t>
  </si>
  <si>
    <t>Importo lavori Progettazione</t>
  </si>
  <si>
    <t>Importo per classe Progettazione</t>
  </si>
  <si>
    <t>Collaudi CTA aperta</t>
  </si>
  <si>
    <t>% Importo per classe Progettazione</t>
  </si>
  <si>
    <t>Importo lavori Collaudi CTA</t>
  </si>
  <si>
    <t>QdI.01</t>
  </si>
  <si>
    <t>Importo per classe CTA</t>
  </si>
  <si>
    <t>CP + S</t>
  </si>
  <si>
    <t>Totale complessivo</t>
  </si>
  <si>
    <t>Importo lavori</t>
  </si>
  <si>
    <t>Importo lavori new DT4</t>
  </si>
  <si>
    <t>Importo per classe (V)</t>
  </si>
  <si>
    <t>QdI.03</t>
  </si>
  <si>
    <t>Collaudi CS Aperta</t>
  </si>
  <si>
    <t>APERTA</t>
  </si>
  <si>
    <t>Strutture o parti di strutture in cemento armato, non soggette ad azioni sismiche - riparazione o intervento locale - Verifiche strutturali  relative - Ponteggi, centinature e strutture provvisionali di durata inferiore a due anni</t>
  </si>
  <si>
    <t>Strutture o parti di strutture in cemento armato - Verifiche strutturali relative - Ponteggi, centinature e strutture provvisionali di durata superiore a due anni.</t>
  </si>
  <si>
    <t>Dighe, Conche, Elevatori, Opere di ritenuta  e di difesa, rilevati, colmate. Gallerie, Opere sotterranee e subacquee, Fondazioni speciali.</t>
  </si>
  <si>
    <t>Strade, linee tramviarie, ferrovie, strade ferrate, con particolari difficoltà di studio, escluse le opere d'arte e le stazioni, da compensarsi a parte. - Impianti teleferici e funicolari - Piste aeroportuali e simili.</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</si>
  <si>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</si>
  <si>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Impianti per provvista, condotta, distribuzione d'acqua, improntate a grande semplicità - Fognature urbane improntate a grande semplicità - Condotte subacquee in genere, metanodotti e  gasdotti, di tipo ordinario</t>
  </si>
  <si>
    <t>Bonifiche ed irrigazioni a deflusso naturale, sistemazione di corsi d'acqua e di bacini montani</t>
  </si>
  <si>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</si>
  <si>
    <t>Strade, linee tramviarie, ferrovie, strade ferrate, di tipo ordinario, escluse le opere d'arte da compensarsi a parte - Piste ciclabili</t>
  </si>
  <si>
    <t>Lotto 2*</t>
  </si>
  <si>
    <t>* Per questo lotto vengono riportati valori indicativi di P medio e di Spese generali (25%); tali parametri verranno meglio specificati successivamente in fase di stipula di ciascun contratto attuativo*.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</si>
</sst>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00%"/>
    <numFmt numFmtId="165" formatCode="0.000%"/>
    <numFmt numFmtId="166"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color rgb="FF000000"/>
      <name val="Calibri"/>
      <family val="2"/>
    </font>
    <font>
      <sz val="10"/>
      <color rgb="FF000000"/>
      <name val="Times New Roman"/>
      <family val="1"/>
    </font>
    <font>
      <b/>
      <sz val="9"/>
      <name val="Arial"/>
      <family val="2"/>
    </font>
    <font>
      <sz val="10"/>
      <name val="Arial"/>
      <family val="2"/>
    </font>
    <font>
      <sz val="8"/>
      <color rgb="FF000000"/>
      <name val="Arial"/>
      <family val="2"/>
    </font>
    <font>
      <b/>
      <sz val="8"/>
      <name val="Arial"/>
      <family val="2"/>
    </font>
    <font>
      <b/>
      <sz val="7"/>
      <name val="Arial"/>
      <family val="2"/>
    </font>
    <font>
      <sz val="8"/>
      <name val="Arial"/>
      <family val="2"/>
    </font>
    <font>
      <sz val="8"/>
      <color rgb="FF000000"/>
      <name val="Times New Roman"/>
      <family val="1"/>
    </font>
    <font>
      <sz val="6"/>
      <name val="Arial"/>
      <family val="2"/>
    </font>
    <font>
      <sz val="7"/>
      <color rgb="FF000000"/>
      <name val="Times New Roman"/>
      <family val="1"/>
    </font>
    <font>
      <sz val="10"/>
      <name val="Arial"/>
      <family val="2"/>
    </font>
    <font>
      <vertAlign val="superscript"/>
      <sz val="8"/>
      <name val="Arial"/>
      <family val="2"/>
    </font>
    <font>
      <b/>
      <sz val="11"/>
      <color rgb="FFFF0000"/>
      <name val="Calibri"/>
      <family val="2"/>
      <scheme val="minor"/>
    </font>
    <font>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3F3F3"/>
      </patternFill>
    </fill>
    <fill>
      <patternFill patternType="solid">
        <fgColor rgb="FFF9F9F9"/>
      </patternFill>
    </fill>
    <fill>
      <patternFill patternType="solid">
        <fgColor rgb="FFD5D5D5"/>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medium">
        <color indexed="64"/>
      </right>
      <top/>
      <bottom style="thin">
        <color rgb="FFFFFFFF"/>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rgb="FFFFFFFF"/>
      </top>
      <bottom style="thin">
        <color rgb="FF000000"/>
      </bottom>
      <diagonal/>
    </border>
    <border>
      <left style="medium">
        <color indexed="64"/>
      </left>
      <right style="medium">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bottom style="medium">
        <color indexed="64"/>
      </bottom>
      <diagonal/>
    </border>
    <border>
      <left style="thin">
        <color rgb="FF000000"/>
      </left>
      <right style="medium">
        <color indexed="64"/>
      </right>
      <top style="thin">
        <color rgb="FF000000"/>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0" fontId="5" fillId="0" borderId="0"/>
    <xf numFmtId="0" fontId="7" fillId="0" borderId="0"/>
    <xf numFmtId="43" fontId="1" fillId="0" borderId="0" applyFont="0" applyFill="0" applyBorder="0" applyAlignment="0" applyProtection="0"/>
  </cellStyleXfs>
  <cellXfs count="231">
    <xf numFmtId="0" fontId="0" fillId="0" borderId="0" xfId="0"/>
    <xf numFmtId="44" fontId="0" fillId="0" borderId="1" xfId="1" applyFont="1" applyBorder="1"/>
    <xf numFmtId="0" fontId="0" fillId="0" borderId="1" xfId="0" applyBorder="1"/>
    <xf numFmtId="0" fontId="0" fillId="0" borderId="1" xfId="0" applyBorder="1" applyAlignment="1"/>
    <xf numFmtId="44" fontId="0" fillId="0" borderId="1" xfId="1" applyFont="1" applyBorder="1" applyAlignment="1"/>
    <xf numFmtId="166" fontId="0" fillId="0" borderId="1" xfId="0" applyNumberFormat="1" applyBorder="1" applyAlignment="1"/>
    <xf numFmtId="44" fontId="0" fillId="0" borderId="1" xfId="1" applyFont="1" applyFill="1" applyBorder="1" applyAlignment="1"/>
    <xf numFmtId="165" fontId="0" fillId="0" borderId="1" xfId="2" applyNumberFormat="1" applyFont="1" applyFill="1" applyBorder="1" applyAlignment="1"/>
    <xf numFmtId="0" fontId="0" fillId="0" borderId="1" xfId="0" applyBorder="1" applyAlignment="1">
      <alignment horizontal="center" vertical="center" wrapText="1"/>
    </xf>
    <xf numFmtId="44" fontId="0" fillId="0" borderId="1" xfId="1" applyFont="1" applyBorder="1" applyAlignment="1">
      <alignment vertical="center"/>
    </xf>
    <xf numFmtId="0" fontId="3" fillId="0" borderId="1" xfId="0" applyFont="1" applyBorder="1" applyAlignment="1">
      <alignment horizontal="center"/>
    </xf>
    <xf numFmtId="165" fontId="0" fillId="0" borderId="1" xfId="2" applyNumberFormat="1" applyFont="1" applyBorder="1"/>
    <xf numFmtId="164" fontId="0" fillId="0" borderId="1" xfId="2" applyNumberFormat="1" applyFont="1" applyBorder="1" applyAlignment="1"/>
    <xf numFmtId="0" fontId="7" fillId="0" borderId="0" xfId="6"/>
    <xf numFmtId="0" fontId="9" fillId="4" borderId="11" xfId="5" applyFont="1" applyFill="1" applyBorder="1" applyAlignment="1">
      <alignment horizontal="center" vertical="center" wrapText="1"/>
    </xf>
    <xf numFmtId="0" fontId="8" fillId="4" borderId="12" xfId="5" applyFont="1" applyFill="1" applyBorder="1" applyAlignment="1">
      <alignment horizontal="center" vertical="center" wrapText="1"/>
    </xf>
    <xf numFmtId="0" fontId="8" fillId="4" borderId="14" xfId="5"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15" xfId="5" applyFont="1" applyFill="1" applyBorder="1" applyAlignment="1">
      <alignment horizontal="center" vertical="center" wrapText="1"/>
    </xf>
    <xf numFmtId="0" fontId="9" fillId="4" borderId="8" xfId="5" applyFont="1" applyFill="1" applyBorder="1" applyAlignment="1">
      <alignment horizontal="center" vertical="center" wrapText="1"/>
    </xf>
    <xf numFmtId="0" fontId="9" fillId="4" borderId="16" xfId="5" applyFont="1" applyFill="1" applyBorder="1" applyAlignment="1">
      <alignment horizontal="center" vertical="center" wrapText="1"/>
    </xf>
    <xf numFmtId="0" fontId="11" fillId="5" borderId="14" xfId="5" applyFont="1" applyFill="1" applyBorder="1" applyAlignment="1">
      <alignment horizontal="center" vertical="top" wrapText="1"/>
    </xf>
    <xf numFmtId="0" fontId="12" fillId="5" borderId="19" xfId="5" applyFont="1" applyFill="1" applyBorder="1" applyAlignment="1">
      <alignment horizontal="left" vertical="top" wrapText="1"/>
    </xf>
    <xf numFmtId="0" fontId="13" fillId="5" borderId="20" xfId="5" applyFont="1" applyFill="1" applyBorder="1" applyAlignment="1">
      <alignment horizontal="left" vertical="top" wrapText="1"/>
    </xf>
    <xf numFmtId="2" fontId="8" fillId="5" borderId="21" xfId="5" applyNumberFormat="1" applyFont="1" applyFill="1" applyBorder="1" applyAlignment="1">
      <alignment horizontal="center" vertical="top" wrapText="1"/>
    </xf>
    <xf numFmtId="2" fontId="7" fillId="0" borderId="0" xfId="6" applyNumberFormat="1"/>
    <xf numFmtId="0" fontId="7" fillId="0" borderId="0" xfId="6" applyAlignment="1">
      <alignment horizontal="center"/>
    </xf>
    <xf numFmtId="0" fontId="12" fillId="5" borderId="23" xfId="5" applyFont="1" applyFill="1" applyBorder="1" applyAlignment="1">
      <alignment horizontal="left" vertical="top" wrapText="1"/>
    </xf>
    <xf numFmtId="0" fontId="11" fillId="6" borderId="14" xfId="5" applyFont="1" applyFill="1" applyBorder="1" applyAlignment="1">
      <alignment horizontal="center" vertical="top" wrapText="1"/>
    </xf>
    <xf numFmtId="0" fontId="12" fillId="6" borderId="23" xfId="5" applyFont="1" applyFill="1" applyBorder="1" applyAlignment="1">
      <alignment horizontal="left" vertical="top" wrapText="1"/>
    </xf>
    <xf numFmtId="0" fontId="13" fillId="6" borderId="20" xfId="5" applyFont="1" applyFill="1" applyBorder="1" applyAlignment="1">
      <alignment horizontal="left" vertical="top" wrapText="1"/>
    </xf>
    <xf numFmtId="2" fontId="8" fillId="6" borderId="21" xfId="5" applyNumberFormat="1" applyFont="1" applyFill="1" applyBorder="1" applyAlignment="1">
      <alignment horizontal="center" vertical="top" wrapText="1"/>
    </xf>
    <xf numFmtId="0" fontId="11" fillId="5" borderId="14" xfId="5" applyFont="1" applyFill="1" applyBorder="1" applyAlignment="1">
      <alignment horizontal="center" vertical="center" wrapText="1"/>
    </xf>
    <xf numFmtId="2" fontId="8" fillId="5" borderId="21" xfId="5" applyNumberFormat="1" applyFont="1" applyFill="1" applyBorder="1" applyAlignment="1">
      <alignment horizontal="center" vertical="center" wrapText="1"/>
    </xf>
    <xf numFmtId="0" fontId="12" fillId="6" borderId="24" xfId="5" applyFont="1" applyFill="1" applyBorder="1" applyAlignment="1">
      <alignment horizontal="left" vertical="top" wrapText="1"/>
    </xf>
    <xf numFmtId="0" fontId="11" fillId="5" borderId="8" xfId="5" applyFont="1" applyFill="1" applyBorder="1" applyAlignment="1">
      <alignment horizontal="center" vertical="top" wrapText="1"/>
    </xf>
    <xf numFmtId="0" fontId="12" fillId="5" borderId="8" xfId="5" applyFont="1" applyFill="1" applyBorder="1" applyAlignment="1">
      <alignment horizontal="left" vertical="top" wrapText="1"/>
    </xf>
    <xf numFmtId="0" fontId="13" fillId="5" borderId="8" xfId="5" applyFont="1" applyFill="1" applyBorder="1" applyAlignment="1">
      <alignment horizontal="left" vertical="top" wrapText="1"/>
    </xf>
    <xf numFmtId="2" fontId="8" fillId="5" borderId="25" xfId="5" applyNumberFormat="1" applyFont="1" applyFill="1" applyBorder="1" applyAlignment="1">
      <alignment horizontal="center" vertical="top" wrapText="1"/>
    </xf>
    <xf numFmtId="0" fontId="12" fillId="5" borderId="14" xfId="5" applyFont="1" applyFill="1" applyBorder="1" applyAlignment="1">
      <alignment horizontal="left" vertical="top" wrapText="1"/>
    </xf>
    <xf numFmtId="0" fontId="13" fillId="5" borderId="14" xfId="5" applyFont="1" applyFill="1" applyBorder="1" applyAlignment="1">
      <alignment horizontal="left" vertical="top" wrapText="1"/>
    </xf>
    <xf numFmtId="0" fontId="12" fillId="6" borderId="14" xfId="5" applyFont="1" applyFill="1" applyBorder="1" applyAlignment="1">
      <alignment horizontal="left" vertical="top" wrapText="1"/>
    </xf>
    <xf numFmtId="0" fontId="13" fillId="6" borderId="14" xfId="5" applyFont="1" applyFill="1" applyBorder="1" applyAlignment="1">
      <alignment horizontal="left" vertical="top" wrapText="1"/>
    </xf>
    <xf numFmtId="2" fontId="8" fillId="6" borderId="26" xfId="5" applyNumberFormat="1" applyFont="1" applyFill="1" applyBorder="1" applyAlignment="1">
      <alignment horizontal="center" vertical="top" wrapText="1"/>
    </xf>
    <xf numFmtId="0" fontId="11" fillId="5" borderId="27" xfId="5" applyFont="1" applyFill="1" applyBorder="1" applyAlignment="1">
      <alignment horizontal="right" vertical="top" wrapText="1" indent="1"/>
    </xf>
    <xf numFmtId="0" fontId="11" fillId="5" borderId="27" xfId="5" applyFont="1" applyFill="1" applyBorder="1" applyAlignment="1">
      <alignment horizontal="center" vertical="top" wrapText="1"/>
    </xf>
    <xf numFmtId="0" fontId="11" fillId="5" borderId="27" xfId="5" applyFont="1" applyFill="1" applyBorder="1" applyAlignment="1">
      <alignment horizontal="left" vertical="top" wrapText="1" indent="2"/>
    </xf>
    <xf numFmtId="0" fontId="12" fillId="5" borderId="27" xfId="5" applyFont="1" applyFill="1" applyBorder="1" applyAlignment="1">
      <alignment horizontal="left" vertical="top" wrapText="1"/>
    </xf>
    <xf numFmtId="2" fontId="8" fillId="5" borderId="28" xfId="5" applyNumberFormat="1" applyFont="1" applyFill="1" applyBorder="1" applyAlignment="1">
      <alignment horizontal="center" vertical="top" wrapText="1"/>
    </xf>
    <xf numFmtId="0" fontId="15" fillId="0" borderId="0" xfId="6" applyFont="1" applyAlignment="1">
      <alignment horizontal="center"/>
    </xf>
    <xf numFmtId="0" fontId="11" fillId="6" borderId="27" xfId="5" applyFont="1" applyFill="1" applyBorder="1" applyAlignment="1">
      <alignment horizontal="right" vertical="top" wrapText="1" indent="1"/>
    </xf>
    <xf numFmtId="0" fontId="11" fillId="6" borderId="27" xfId="5" applyFont="1" applyFill="1" applyBorder="1" applyAlignment="1">
      <alignment horizontal="center" vertical="top" wrapText="1"/>
    </xf>
    <xf numFmtId="0" fontId="11" fillId="6" borderId="27" xfId="5" applyFont="1" applyFill="1" applyBorder="1" applyAlignment="1">
      <alignment horizontal="left" vertical="top" wrapText="1" indent="2"/>
    </xf>
    <xf numFmtId="0" fontId="12" fillId="6" borderId="27" xfId="5" applyFont="1" applyFill="1" applyBorder="1" applyAlignment="1">
      <alignment horizontal="left" vertical="top" wrapText="1"/>
    </xf>
    <xf numFmtId="2" fontId="8" fillId="6" borderId="28" xfId="5" applyNumberFormat="1" applyFont="1" applyFill="1" applyBorder="1" applyAlignment="1">
      <alignment horizontal="center" vertical="top" wrapText="1"/>
    </xf>
    <xf numFmtId="0" fontId="11" fillId="5" borderId="27" xfId="5" applyFont="1" applyFill="1" applyBorder="1" applyAlignment="1">
      <alignment horizontal="left" vertical="top" wrapText="1" indent="1"/>
    </xf>
    <xf numFmtId="0" fontId="13" fillId="5" borderId="10" xfId="5" applyFont="1" applyFill="1" applyBorder="1" applyAlignment="1">
      <alignment horizontal="left" vertical="top" wrapText="1"/>
    </xf>
    <xf numFmtId="0" fontId="13" fillId="5" borderId="31" xfId="5" applyFont="1" applyFill="1" applyBorder="1" applyAlignment="1">
      <alignment horizontal="left" vertical="top" wrapText="1"/>
    </xf>
    <xf numFmtId="0" fontId="13" fillId="6" borderId="31" xfId="5" applyFont="1" applyFill="1" applyBorder="1" applyAlignment="1">
      <alignment horizontal="left" vertical="top" wrapText="1"/>
    </xf>
    <xf numFmtId="0" fontId="11" fillId="5" borderId="1" xfId="5" applyFont="1" applyFill="1" applyBorder="1" applyAlignment="1">
      <alignment horizontal="right" vertical="top" wrapText="1" indent="1"/>
    </xf>
    <xf numFmtId="0" fontId="12" fillId="5" borderId="1" xfId="5" applyFont="1" applyFill="1" applyBorder="1" applyAlignment="1">
      <alignment horizontal="left" vertical="top" wrapText="1"/>
    </xf>
    <xf numFmtId="0" fontId="11" fillId="5" borderId="1" xfId="5" applyFont="1" applyFill="1" applyBorder="1" applyAlignment="1">
      <alignment horizontal="center" vertical="top" wrapText="1"/>
    </xf>
    <xf numFmtId="0" fontId="11" fillId="5" borderId="2" xfId="5" applyFont="1" applyFill="1" applyBorder="1" applyAlignment="1">
      <alignment horizontal="right" vertical="top" wrapText="1" indent="1"/>
    </xf>
    <xf numFmtId="0" fontId="12" fillId="5" borderId="2" xfId="5" applyFont="1" applyFill="1" applyBorder="1" applyAlignment="1">
      <alignment horizontal="left" vertical="top" wrapText="1"/>
    </xf>
    <xf numFmtId="0" fontId="11" fillId="5" borderId="2" xfId="5" applyFont="1" applyFill="1" applyBorder="1" applyAlignment="1">
      <alignment horizontal="center" vertical="top" wrapText="1"/>
    </xf>
    <xf numFmtId="0" fontId="13" fillId="5" borderId="18" xfId="5" applyFont="1" applyFill="1" applyBorder="1" applyAlignment="1">
      <alignment horizontal="left" vertical="top" wrapText="1"/>
    </xf>
    <xf numFmtId="2" fontId="8" fillId="5" borderId="34" xfId="5" applyNumberFormat="1" applyFont="1" applyFill="1" applyBorder="1" applyAlignment="1">
      <alignment horizontal="center" vertical="top" wrapText="1"/>
    </xf>
    <xf numFmtId="0" fontId="7" fillId="0" borderId="35" xfId="6" applyBorder="1"/>
    <xf numFmtId="0" fontId="7" fillId="0" borderId="36" xfId="6" applyBorder="1"/>
    <xf numFmtId="0" fontId="7" fillId="0" borderId="37" xfId="6" applyBorder="1"/>
    <xf numFmtId="0" fontId="10" fillId="5" borderId="31" xfId="5" applyFont="1" applyFill="1" applyBorder="1" applyAlignment="1">
      <alignment horizontal="left" vertical="top" wrapText="1"/>
    </xf>
    <xf numFmtId="0" fontId="11" fillId="5" borderId="14" xfId="5" applyFont="1" applyFill="1" applyBorder="1" applyAlignment="1">
      <alignment horizontal="left" vertical="top" wrapText="1"/>
    </xf>
    <xf numFmtId="0" fontId="10" fillId="6" borderId="31" xfId="5" applyFont="1" applyFill="1" applyBorder="1" applyAlignment="1">
      <alignment horizontal="left" vertical="top" wrapText="1"/>
    </xf>
    <xf numFmtId="0" fontId="11" fillId="6" borderId="27" xfId="5" applyFont="1" applyFill="1" applyBorder="1" applyAlignment="1">
      <alignment horizontal="left" vertical="top" wrapText="1" indent="1"/>
    </xf>
    <xf numFmtId="0" fontId="11" fillId="6" borderId="14" xfId="5" applyFont="1" applyFill="1" applyBorder="1" applyAlignment="1">
      <alignment horizontal="left" vertical="top" wrapText="1"/>
    </xf>
    <xf numFmtId="0" fontId="10" fillId="6" borderId="10" xfId="5" applyFont="1" applyFill="1" applyBorder="1" applyAlignment="1">
      <alignment horizontal="left" vertical="top" wrapText="1"/>
    </xf>
    <xf numFmtId="0" fontId="11" fillId="6" borderId="30" xfId="5" applyFont="1" applyFill="1" applyBorder="1" applyAlignment="1">
      <alignment horizontal="center" vertical="top" wrapText="1"/>
    </xf>
    <xf numFmtId="0" fontId="12" fillId="6" borderId="8" xfId="5" applyFont="1" applyFill="1" applyBorder="1" applyAlignment="1">
      <alignment horizontal="left" vertical="top" wrapText="1"/>
    </xf>
    <xf numFmtId="0" fontId="12" fillId="6" borderId="8" xfId="5" applyFont="1" applyFill="1" applyBorder="1" applyAlignment="1">
      <alignment horizontal="center" vertical="top" wrapText="1"/>
    </xf>
    <xf numFmtId="0" fontId="13" fillId="6" borderId="8" xfId="5" applyFont="1" applyFill="1" applyBorder="1" applyAlignment="1">
      <alignment horizontal="left" vertical="top" wrapText="1"/>
    </xf>
    <xf numFmtId="2" fontId="8" fillId="6" borderId="38" xfId="5" applyNumberFormat="1" applyFont="1" applyFill="1" applyBorder="1" applyAlignment="1">
      <alignment horizontal="left" vertical="top" wrapText="1" indent="2"/>
    </xf>
    <xf numFmtId="2" fontId="8" fillId="5" borderId="28" xfId="5" applyNumberFormat="1" applyFont="1" applyFill="1" applyBorder="1" applyAlignment="1">
      <alignment horizontal="left" vertical="top" wrapText="1" indent="2"/>
    </xf>
    <xf numFmtId="0" fontId="11" fillId="6" borderId="27" xfId="5" applyFont="1" applyFill="1" applyBorder="1" applyAlignment="1">
      <alignment horizontal="left" vertical="center" wrapText="1" indent="1"/>
    </xf>
    <xf numFmtId="2" fontId="8" fillId="6" borderId="28" xfId="5" applyNumberFormat="1" applyFont="1" applyFill="1" applyBorder="1" applyAlignment="1">
      <alignment horizontal="left" vertical="center" wrapText="1" indent="2"/>
    </xf>
    <xf numFmtId="0" fontId="10" fillId="6" borderId="39" xfId="5" applyFont="1" applyFill="1" applyBorder="1" applyAlignment="1">
      <alignment horizontal="left" vertical="top" wrapText="1"/>
    </xf>
    <xf numFmtId="0" fontId="11" fillId="6" borderId="40" xfId="5" applyFont="1" applyFill="1" applyBorder="1" applyAlignment="1">
      <alignment horizontal="left" vertical="top" wrapText="1" indent="1"/>
    </xf>
    <xf numFmtId="0" fontId="12" fillId="6" borderId="41" xfId="5" applyFont="1" applyFill="1" applyBorder="1" applyAlignment="1">
      <alignment horizontal="left" vertical="top" wrapText="1"/>
    </xf>
    <xf numFmtId="0" fontId="13" fillId="6" borderId="41" xfId="5" applyFont="1" applyFill="1" applyBorder="1" applyAlignment="1">
      <alignment horizontal="left" vertical="top" wrapText="1"/>
    </xf>
    <xf numFmtId="2" fontId="8" fillId="6" borderId="42" xfId="5" applyNumberFormat="1" applyFont="1" applyFill="1" applyBorder="1" applyAlignment="1">
      <alignment horizontal="left" vertical="top" wrapText="1" indent="2"/>
    </xf>
    <xf numFmtId="0" fontId="3" fillId="0" borderId="1" xfId="0" applyFont="1" applyBorder="1" applyAlignment="1">
      <alignment horizontal="left"/>
    </xf>
    <xf numFmtId="43" fontId="0" fillId="0" borderId="1" xfId="4" applyFont="1" applyBorder="1" applyAlignment="1">
      <alignment horizont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xf numFmtId="0" fontId="3" fillId="0" borderId="1" xfId="0" applyFont="1" applyFill="1" applyBorder="1" applyAlignment="1">
      <alignment horizontal="center"/>
    </xf>
    <xf numFmtId="0" fontId="3" fillId="0" borderId="1" xfId="0" applyFont="1" applyFill="1" applyBorder="1" applyAlignment="1">
      <alignment horizontal="left"/>
    </xf>
    <xf numFmtId="43" fontId="0" fillId="0" borderId="1" xfId="4" applyFont="1" applyFill="1" applyBorder="1" applyAlignment="1">
      <alignment horizontal="center"/>
    </xf>
    <xf numFmtId="44" fontId="0" fillId="0" borderId="1" xfId="1" applyFont="1" applyFill="1" applyBorder="1" applyAlignment="1">
      <alignment vertical="center"/>
    </xf>
    <xf numFmtId="10" fontId="0" fillId="0" borderId="1" xfId="2" applyNumberFormat="1" applyFont="1" applyBorder="1" applyAlignment="1"/>
    <xf numFmtId="10" fontId="0" fillId="0" borderId="1" xfId="2" applyNumberFormat="1" applyFont="1" applyBorder="1"/>
    <xf numFmtId="44" fontId="18" fillId="0" borderId="1" xfId="1" applyFont="1" applyBorder="1" applyAlignment="1">
      <alignment horizontal="center"/>
    </xf>
    <xf numFmtId="0" fontId="0" fillId="0" borderId="1" xfId="0" applyBorder="1" applyAlignment="1">
      <alignment vertical="center" wrapText="1"/>
    </xf>
    <xf numFmtId="166" fontId="0" fillId="0" borderId="1" xfId="0" applyNumberFormat="1" applyBorder="1"/>
    <xf numFmtId="44" fontId="0" fillId="0" borderId="1" xfId="0" applyNumberFormat="1" applyBorder="1"/>
    <xf numFmtId="9" fontId="0" fillId="0" borderId="1" xfId="1" applyNumberFormat="1" applyFont="1" applyBorder="1"/>
    <xf numFmtId="0" fontId="2" fillId="2" borderId="1" xfId="0" applyFont="1" applyFill="1" applyBorder="1"/>
    <xf numFmtId="44" fontId="2" fillId="0" borderId="1" xfId="0" applyNumberFormat="1" applyFont="1" applyBorder="1"/>
    <xf numFmtId="0" fontId="0" fillId="0" borderId="44" xfId="0" applyBorder="1" applyAlignment="1"/>
    <xf numFmtId="0" fontId="0" fillId="0" borderId="44" xfId="0" applyFill="1" applyBorder="1" applyAlignment="1"/>
    <xf numFmtId="0" fontId="2" fillId="2" borderId="2" xfId="0" applyFont="1" applyFill="1" applyBorder="1" applyAlignment="1">
      <alignment horizontal="center" vertical="center" wrapText="1"/>
    </xf>
    <xf numFmtId="44" fontId="2" fillId="2" borderId="2" xfId="1" applyFont="1" applyFill="1" applyBorder="1" applyAlignment="1">
      <alignment horizontal="center" vertical="center" wrapText="1"/>
    </xf>
    <xf numFmtId="10" fontId="17" fillId="7" borderId="2" xfId="2" applyNumberFormat="1" applyFont="1" applyFill="1" applyBorder="1" applyAlignment="1">
      <alignment horizontal="center" vertical="center" wrapText="1"/>
    </xf>
    <xf numFmtId="43" fontId="2" fillId="2" borderId="2" xfId="4" applyFont="1" applyFill="1" applyBorder="1" applyAlignment="1">
      <alignment horizontal="center" vertical="center" wrapText="1"/>
    </xf>
    <xf numFmtId="0" fontId="19" fillId="2" borderId="2" xfId="0"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4" fontId="0" fillId="0" borderId="43" xfId="1" applyFont="1" applyBorder="1"/>
    <xf numFmtId="0" fontId="3" fillId="0" borderId="43" xfId="0" applyFont="1" applyBorder="1" applyAlignment="1">
      <alignment horizontal="center"/>
    </xf>
    <xf numFmtId="44" fontId="18" fillId="0" borderId="43" xfId="1" applyFont="1" applyBorder="1" applyAlignment="1">
      <alignment horizontal="center"/>
    </xf>
    <xf numFmtId="43" fontId="0" fillId="0" borderId="43" xfId="4" applyFont="1" applyBorder="1" applyAlignment="1">
      <alignment horizontal="center"/>
    </xf>
    <xf numFmtId="44" fontId="0" fillId="0" borderId="46" xfId="1" applyFont="1" applyBorder="1" applyAlignment="1">
      <alignment vertical="center"/>
    </xf>
    <xf numFmtId="44" fontId="0" fillId="0" borderId="46" xfId="1" applyFont="1" applyBorder="1" applyAlignment="1"/>
    <xf numFmtId="10" fontId="0" fillId="0" borderId="46" xfId="2" applyNumberFormat="1" applyFont="1" applyBorder="1" applyAlignment="1"/>
    <xf numFmtId="0" fontId="0" fillId="0" borderId="46" xfId="0" applyFill="1" applyBorder="1" applyAlignment="1">
      <alignment vertical="center" wrapText="1"/>
    </xf>
    <xf numFmtId="0" fontId="0" fillId="0" borderId="46" xfId="0" applyFill="1" applyBorder="1" applyAlignment="1">
      <alignment horizontal="center" vertical="center" wrapText="1"/>
    </xf>
    <xf numFmtId="0" fontId="3" fillId="0" borderId="46" xfId="0" applyFont="1" applyBorder="1" applyAlignment="1">
      <alignment horizontal="center"/>
    </xf>
    <xf numFmtId="0" fontId="3" fillId="0" borderId="46" xfId="0" applyFont="1" applyBorder="1" applyAlignment="1">
      <alignment horizontal="left"/>
    </xf>
    <xf numFmtId="44" fontId="18" fillId="0" borderId="46" xfId="1" applyFont="1" applyBorder="1" applyAlignment="1">
      <alignment horizontal="center"/>
    </xf>
    <xf numFmtId="43" fontId="0" fillId="0" borderId="46" xfId="4" applyFont="1" applyBorder="1" applyAlignment="1">
      <alignment horizontal="center"/>
    </xf>
    <xf numFmtId="166" fontId="0" fillId="0" borderId="46" xfId="0" applyNumberFormat="1" applyBorder="1" applyAlignment="1"/>
    <xf numFmtId="164" fontId="0" fillId="0" borderId="46" xfId="2" applyNumberFormat="1" applyFont="1" applyBorder="1" applyAlignment="1"/>
    <xf numFmtId="44" fontId="0" fillId="0" borderId="46" xfId="1" applyFont="1" applyFill="1" applyBorder="1" applyAlignment="1"/>
    <xf numFmtId="165" fontId="0" fillId="0" borderId="46" xfId="2" applyNumberFormat="1" applyFont="1" applyFill="1" applyBorder="1" applyAlignment="1"/>
    <xf numFmtId="44" fontId="0" fillId="0" borderId="47" xfId="1" applyFont="1" applyBorder="1" applyAlignment="1"/>
    <xf numFmtId="44" fontId="0" fillId="0" borderId="49" xfId="1" applyFont="1" applyBorder="1" applyAlignment="1"/>
    <xf numFmtId="44" fontId="0" fillId="0" borderId="49" xfId="1" applyFont="1" applyFill="1" applyBorder="1" applyAlignment="1"/>
    <xf numFmtId="44" fontId="0" fillId="0" borderId="51" xfId="1" applyFont="1" applyBorder="1" applyAlignment="1">
      <alignment vertical="center"/>
    </xf>
    <xf numFmtId="44" fontId="0" fillId="0" borderId="51" xfId="1" applyFont="1" applyBorder="1" applyAlignment="1"/>
    <xf numFmtId="10" fontId="0" fillId="0" borderId="51" xfId="2" applyNumberFormat="1" applyFont="1" applyBorder="1" applyAlignment="1"/>
    <xf numFmtId="0" fontId="0" fillId="0" borderId="51" xfId="0" applyFill="1" applyBorder="1" applyAlignment="1">
      <alignment vertical="center" wrapText="1"/>
    </xf>
    <xf numFmtId="0" fontId="0" fillId="0" borderId="51" xfId="0" applyFill="1" applyBorder="1" applyAlignment="1">
      <alignment horizontal="center" vertical="center" wrapText="1"/>
    </xf>
    <xf numFmtId="0" fontId="3" fillId="0" borderId="51" xfId="0" applyFont="1" applyBorder="1" applyAlignment="1">
      <alignment horizontal="center"/>
    </xf>
    <xf numFmtId="0" fontId="3" fillId="0" borderId="51" xfId="0" applyFont="1" applyBorder="1" applyAlignment="1">
      <alignment horizontal="left"/>
    </xf>
    <xf numFmtId="44" fontId="18" fillId="0" borderId="51" xfId="1" applyFont="1" applyBorder="1" applyAlignment="1">
      <alignment horizontal="center"/>
    </xf>
    <xf numFmtId="43" fontId="0" fillId="0" borderId="51" xfId="4" applyFont="1" applyBorder="1" applyAlignment="1">
      <alignment horizontal="center"/>
    </xf>
    <xf numFmtId="166" fontId="0" fillId="0" borderId="51" xfId="0" applyNumberFormat="1" applyBorder="1" applyAlignment="1"/>
    <xf numFmtId="164" fontId="0" fillId="0" borderId="51" xfId="2" applyNumberFormat="1" applyFont="1" applyBorder="1" applyAlignment="1"/>
    <xf numFmtId="44" fontId="0" fillId="0" borderId="51" xfId="1" applyFont="1" applyFill="1" applyBorder="1" applyAlignment="1"/>
    <xf numFmtId="165" fontId="0" fillId="0" borderId="51" xfId="2" applyNumberFormat="1" applyFont="1" applyFill="1" applyBorder="1" applyAlignment="1"/>
    <xf numFmtId="44" fontId="0" fillId="0" borderId="52" xfId="1" applyFont="1" applyBorder="1" applyAlignment="1"/>
    <xf numFmtId="0" fontId="0" fillId="0" borderId="53" xfId="0" applyBorder="1" applyAlignment="1">
      <alignment vertical="center"/>
    </xf>
    <xf numFmtId="44" fontId="0" fillId="0" borderId="54" xfId="1" applyFont="1" applyBorder="1"/>
    <xf numFmtId="44" fontId="0" fillId="0" borderId="54" xfId="1" applyFont="1" applyBorder="1" applyAlignment="1"/>
    <xf numFmtId="10" fontId="0" fillId="0" borderId="54" xfId="2" applyNumberFormat="1" applyFont="1" applyBorder="1" applyAlignment="1"/>
    <xf numFmtId="0" fontId="0" fillId="0" borderId="54" xfId="0" applyFill="1" applyBorder="1" applyAlignment="1">
      <alignment vertical="center" wrapText="1"/>
    </xf>
    <xf numFmtId="0" fontId="0" fillId="0" borderId="54" xfId="0" applyFill="1" applyBorder="1" applyAlignment="1">
      <alignment horizontal="center" vertical="center" wrapText="1"/>
    </xf>
    <xf numFmtId="0" fontId="3" fillId="0" borderId="54" xfId="0" applyFont="1" applyBorder="1" applyAlignment="1">
      <alignment horizontal="center"/>
    </xf>
    <xf numFmtId="0" fontId="3" fillId="0" borderId="54" xfId="0" applyFont="1" applyBorder="1" applyAlignment="1">
      <alignment horizontal="left"/>
    </xf>
    <xf numFmtId="44" fontId="18" fillId="0" borderId="54" xfId="1" applyFont="1" applyBorder="1" applyAlignment="1">
      <alignment horizontal="center"/>
    </xf>
    <xf numFmtId="43" fontId="0" fillId="0" borderId="54" xfId="4" applyFont="1" applyBorder="1" applyAlignment="1">
      <alignment horizontal="center"/>
    </xf>
    <xf numFmtId="166" fontId="0" fillId="0" borderId="54" xfId="0" applyNumberFormat="1" applyBorder="1" applyAlignment="1"/>
    <xf numFmtId="164" fontId="0" fillId="0" borderId="54" xfId="2" applyNumberFormat="1" applyFont="1" applyBorder="1" applyAlignment="1"/>
    <xf numFmtId="44" fontId="0" fillId="0" borderId="54" xfId="1" applyFont="1" applyFill="1" applyBorder="1" applyAlignment="1"/>
    <xf numFmtId="165" fontId="0" fillId="0" borderId="54" xfId="2" applyNumberFormat="1" applyFont="1" applyFill="1" applyBorder="1" applyAlignment="1"/>
    <xf numFmtId="44" fontId="0" fillId="0" borderId="55" xfId="1" applyFont="1" applyBorder="1" applyAlignment="1"/>
    <xf numFmtId="44" fontId="0" fillId="0" borderId="46" xfId="1" applyFont="1" applyBorder="1"/>
    <xf numFmtId="44" fontId="0" fillId="0" borderId="51" xfId="1" applyFont="1" applyBorder="1"/>
    <xf numFmtId="0" fontId="0" fillId="0" borderId="43" xfId="0" applyBorder="1"/>
    <xf numFmtId="10" fontId="0" fillId="0" borderId="43" xfId="2" applyNumberFormat="1" applyFont="1" applyBorder="1"/>
    <xf numFmtId="0" fontId="0" fillId="0" borderId="43" xfId="0" applyBorder="1" applyAlignment="1"/>
    <xf numFmtId="165" fontId="0" fillId="0" borderId="43" xfId="2" applyNumberFormat="1" applyFont="1" applyBorder="1"/>
    <xf numFmtId="0" fontId="0" fillId="0" borderId="44" xfId="0" applyBorder="1"/>
    <xf numFmtId="0" fontId="0" fillId="0" borderId="43" xfId="0" applyBorder="1" applyAlignment="1">
      <alignment horizontal="center"/>
    </xf>
    <xf numFmtId="0" fontId="0" fillId="0" borderId="46" xfId="0" applyBorder="1" applyAlignment="1">
      <alignment vertical="center" wrapText="1"/>
    </xf>
    <xf numFmtId="0" fontId="0" fillId="0" borderId="46" xfId="0" applyBorder="1" applyAlignment="1">
      <alignment horizontal="center" vertical="center" wrapText="1"/>
    </xf>
    <xf numFmtId="166" fontId="0" fillId="0" borderId="46" xfId="0" applyNumberFormat="1" applyBorder="1"/>
    <xf numFmtId="0" fontId="0" fillId="0" borderId="51" xfId="0" applyBorder="1" applyAlignment="1">
      <alignment vertical="center" wrapText="1"/>
    </xf>
    <xf numFmtId="0" fontId="0" fillId="0" borderId="51" xfId="0" applyBorder="1" applyAlignment="1">
      <alignment horizontal="center" vertical="center" wrapText="1"/>
    </xf>
    <xf numFmtId="166" fontId="0" fillId="0" borderId="51" xfId="0" applyNumberFormat="1" applyBorder="1"/>
    <xf numFmtId="0" fontId="0" fillId="0" borderId="53" xfId="0" applyBorder="1" applyAlignment="1">
      <alignment horizontal="center" vertical="center"/>
    </xf>
    <xf numFmtId="0" fontId="0" fillId="0" borderId="54" xfId="0" applyBorder="1" applyAlignment="1">
      <alignment vertical="center" wrapText="1"/>
    </xf>
    <xf numFmtId="0" fontId="0" fillId="0" borderId="54" xfId="0" applyBorder="1" applyAlignment="1">
      <alignment horizontal="center" vertical="center" wrapText="1"/>
    </xf>
    <xf numFmtId="166" fontId="0" fillId="0" borderId="54" xfId="0" applyNumberFormat="1" applyBorder="1"/>
    <xf numFmtId="9" fontId="0" fillId="0" borderId="46" xfId="1" applyNumberFormat="1" applyFont="1" applyBorder="1"/>
    <xf numFmtId="9" fontId="0" fillId="0" borderId="51" xfId="1" applyNumberFormat="1" applyFont="1" applyBorder="1"/>
    <xf numFmtId="44" fontId="2" fillId="8" borderId="2" xfId="1" applyFont="1" applyFill="1" applyBorder="1" applyAlignment="1">
      <alignment horizontal="center" vertical="center" wrapText="1"/>
    </xf>
    <xf numFmtId="0" fontId="0" fillId="0" borderId="1" xfId="0" applyBorder="1" applyAlignment="1">
      <alignment horizontal="left"/>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2" fillId="9" borderId="1" xfId="0" applyFont="1" applyFill="1" applyBorder="1" applyAlignment="1">
      <alignment horizontal="center"/>
    </xf>
    <xf numFmtId="0" fontId="6" fillId="3" borderId="3" xfId="5" applyFont="1" applyFill="1" applyBorder="1" applyAlignment="1">
      <alignment horizontal="center" vertical="center" wrapText="1"/>
    </xf>
    <xf numFmtId="0" fontId="6" fillId="3" borderId="4" xfId="5" applyFont="1" applyFill="1" applyBorder="1" applyAlignment="1">
      <alignment horizontal="center" vertical="center" wrapText="1"/>
    </xf>
    <xf numFmtId="0" fontId="6" fillId="3" borderId="5" xfId="5" applyFont="1" applyFill="1" applyBorder="1" applyAlignment="1">
      <alignment horizontal="center" vertical="center" wrapText="1"/>
    </xf>
    <xf numFmtId="0" fontId="8" fillId="3" borderId="6" xfId="5" applyFont="1" applyFill="1" applyBorder="1" applyAlignment="1">
      <alignment horizontal="center" vertical="center" wrapText="1"/>
    </xf>
    <xf numFmtId="0" fontId="8" fillId="3" borderId="13" xfId="5" applyFont="1" applyFill="1" applyBorder="1" applyAlignment="1">
      <alignment horizontal="center" vertical="center" wrapText="1"/>
    </xf>
    <xf numFmtId="0" fontId="8" fillId="4" borderId="7" xfId="5" applyFont="1" applyFill="1" applyBorder="1" applyAlignment="1">
      <alignment horizontal="center" vertical="center" wrapText="1"/>
    </xf>
    <xf numFmtId="0" fontId="8" fillId="0" borderId="10" xfId="5" applyFont="1" applyBorder="1" applyAlignment="1">
      <alignment horizontal="center" vertical="center" wrapText="1"/>
    </xf>
    <xf numFmtId="0" fontId="9" fillId="4" borderId="8" xfId="5" applyFont="1" applyFill="1" applyBorder="1" applyAlignment="1">
      <alignment horizontal="center" vertical="center" wrapText="1"/>
    </xf>
    <xf numFmtId="0" fontId="8" fillId="0" borderId="9" xfId="5" applyFont="1" applyBorder="1" applyAlignment="1">
      <alignment horizontal="center" vertical="center" wrapText="1"/>
    </xf>
    <xf numFmtId="0" fontId="10" fillId="5" borderId="18" xfId="5" applyFont="1" applyFill="1" applyBorder="1" applyAlignment="1">
      <alignment horizontal="left" vertical="top" wrapText="1"/>
    </xf>
    <xf numFmtId="0" fontId="10" fillId="5" borderId="7" xfId="5" applyFont="1" applyFill="1" applyBorder="1" applyAlignment="1">
      <alignment horizontal="left" vertical="top" wrapText="1"/>
    </xf>
    <xf numFmtId="0" fontId="10" fillId="5" borderId="10" xfId="5" applyFont="1" applyFill="1" applyBorder="1" applyAlignment="1">
      <alignment horizontal="left" vertical="top" wrapText="1"/>
    </xf>
    <xf numFmtId="0" fontId="10" fillId="6" borderId="18" xfId="5" applyFont="1" applyFill="1" applyBorder="1" applyAlignment="1">
      <alignment horizontal="left" vertical="top" wrapText="1"/>
    </xf>
    <xf numFmtId="0" fontId="10" fillId="6" borderId="7" xfId="5" applyFont="1" applyFill="1" applyBorder="1" applyAlignment="1">
      <alignment horizontal="left" vertical="top" wrapText="1"/>
    </xf>
    <xf numFmtId="0" fontId="10" fillId="6" borderId="10" xfId="5" applyFont="1" applyFill="1" applyBorder="1" applyAlignment="1">
      <alignment horizontal="left" vertical="top" wrapText="1"/>
    </xf>
    <xf numFmtId="0" fontId="14" fillId="0" borderId="7" xfId="5" applyFont="1" applyBorder="1" applyAlignment="1">
      <alignment horizontal="left" vertical="top" wrapText="1"/>
    </xf>
    <xf numFmtId="0" fontId="14" fillId="0" borderId="10" xfId="5" applyFont="1" applyBorder="1" applyAlignment="1">
      <alignment horizontal="left" vertical="top" wrapText="1"/>
    </xf>
    <xf numFmtId="0" fontId="9" fillId="3" borderId="17" xfId="5" applyFont="1" applyFill="1" applyBorder="1" applyAlignment="1">
      <alignment horizontal="center" vertical="center" wrapText="1"/>
    </xf>
    <xf numFmtId="0" fontId="9" fillId="3" borderId="22" xfId="5" applyFont="1" applyFill="1" applyBorder="1" applyAlignment="1">
      <alignment horizontal="center" vertical="center" wrapText="1"/>
    </xf>
    <xf numFmtId="0" fontId="9" fillId="3" borderId="13" xfId="5" applyFont="1" applyFill="1" applyBorder="1" applyAlignment="1">
      <alignment horizontal="center" vertical="center" wrapText="1"/>
    </xf>
    <xf numFmtId="0" fontId="12" fillId="3" borderId="22" xfId="5" applyFont="1" applyFill="1" applyBorder="1" applyAlignment="1">
      <alignment horizontal="center" vertical="center" wrapText="1"/>
    </xf>
    <xf numFmtId="0" fontId="12" fillId="3" borderId="13" xfId="5" applyFont="1" applyFill="1" applyBorder="1" applyAlignment="1">
      <alignment horizontal="center" vertical="center" wrapText="1"/>
    </xf>
    <xf numFmtId="0" fontId="9" fillId="3" borderId="17" xfId="5" applyFont="1" applyFill="1" applyBorder="1" applyAlignment="1">
      <alignment horizontal="left" vertical="center" wrapText="1" indent="1"/>
    </xf>
    <xf numFmtId="0" fontId="9" fillId="3" borderId="22" xfId="5" applyFont="1" applyFill="1" applyBorder="1" applyAlignment="1">
      <alignment horizontal="left" vertical="center" wrapText="1" indent="1"/>
    </xf>
    <xf numFmtId="0" fontId="7" fillId="3" borderId="22" xfId="6" applyFill="1" applyBorder="1" applyAlignment="1">
      <alignment horizontal="left" wrapText="1"/>
    </xf>
    <xf numFmtId="0" fontId="7" fillId="3" borderId="33" xfId="6" applyFill="1" applyBorder="1" applyAlignment="1">
      <alignment horizontal="left" wrapText="1"/>
    </xf>
    <xf numFmtId="0" fontId="12" fillId="6" borderId="29" xfId="5" applyFont="1" applyFill="1" applyBorder="1" applyAlignment="1">
      <alignment horizontal="center" vertical="center" wrapText="1"/>
    </xf>
    <xf numFmtId="0" fontId="12" fillId="6" borderId="30" xfId="5" applyFont="1" applyFill="1" applyBorder="1" applyAlignment="1">
      <alignment horizontal="center" vertical="center" wrapText="1"/>
    </xf>
    <xf numFmtId="0" fontId="12" fillId="5" borderId="29" xfId="5" applyFont="1" applyFill="1" applyBorder="1" applyAlignment="1">
      <alignment horizontal="center" vertical="center" wrapText="1"/>
    </xf>
    <xf numFmtId="0" fontId="12" fillId="5" borderId="30" xfId="5" applyFont="1" applyFill="1" applyBorder="1" applyAlignment="1">
      <alignment horizontal="center" vertical="center" wrapText="1"/>
    </xf>
    <xf numFmtId="0" fontId="10" fillId="6" borderId="32" xfId="5" applyFont="1" applyFill="1" applyBorder="1" applyAlignment="1">
      <alignment horizontal="left" vertical="top" wrapText="1"/>
    </xf>
    <xf numFmtId="0" fontId="10" fillId="6" borderId="0" xfId="5" applyFont="1" applyFill="1" applyAlignment="1">
      <alignment horizontal="left" vertical="top" wrapText="1"/>
    </xf>
    <xf numFmtId="0" fontId="10" fillId="6" borderId="9" xfId="5" applyFont="1" applyFill="1" applyBorder="1" applyAlignment="1">
      <alignment horizontal="left" vertical="top" wrapText="1"/>
    </xf>
    <xf numFmtId="0" fontId="10" fillId="5" borderId="32" xfId="5" applyFont="1" applyFill="1" applyBorder="1" applyAlignment="1">
      <alignment horizontal="left" vertical="center" wrapText="1"/>
    </xf>
    <xf numFmtId="0" fontId="10" fillId="5" borderId="0" xfId="5" applyFont="1" applyFill="1" applyAlignment="1">
      <alignment horizontal="left" vertical="center" wrapText="1"/>
    </xf>
    <xf numFmtId="0" fontId="9" fillId="3" borderId="33"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3" borderId="22" xfId="6" applyFont="1" applyFill="1" applyBorder="1" applyAlignment="1">
      <alignment horizontal="center" vertical="center" wrapText="1"/>
    </xf>
    <xf numFmtId="0" fontId="9" fillId="3" borderId="13" xfId="6" applyFont="1" applyFill="1" applyBorder="1" applyAlignment="1">
      <alignment horizontal="center" vertical="center" wrapText="1"/>
    </xf>
  </cellXfs>
  <cellStyles count="8">
    <cellStyle name="Migliaia" xfId="4" builtinId="3"/>
    <cellStyle name="Migliaia 2" xfId="7" xr:uid="{E2DCF87B-C361-4C86-9E6D-BD441606C854}"/>
    <cellStyle name="Normale" xfId="0" builtinId="0"/>
    <cellStyle name="Normale 2" xfId="3" xr:uid="{3D33075E-D392-4D6A-8D49-E1080511C29D}"/>
    <cellStyle name="Normale 2 2" xfId="5" xr:uid="{120993D4-536E-4852-A601-542A3C8DE9B3}"/>
    <cellStyle name="Normale 3" xfId="6" xr:uid="{88075B57-49C1-4896-8D2D-CD0AC075BDBF}"/>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6C51-C1DA-40D6-A530-908759B47786}">
  <dimension ref="A1:S48"/>
  <sheetViews>
    <sheetView zoomScale="120" zoomScaleNormal="120" workbookViewId="0">
      <pane ySplit="1" topLeftCell="A13" activePane="bottomLeft" state="frozen"/>
      <selection pane="bottomLeft" activeCell="I44" sqref="I44"/>
    </sheetView>
  </sheetViews>
  <sheetFormatPr defaultColWidth="8.7265625" defaultRowHeight="14.5" x14ac:dyDescent="0.35"/>
  <cols>
    <col min="1" max="1" width="10.26953125" style="2" bestFit="1" customWidth="1"/>
    <col min="2" max="2" width="18.7265625" style="1" hidden="1" customWidth="1"/>
    <col min="3" max="3" width="22.54296875" style="1" hidden="1" customWidth="1"/>
    <col min="4" max="4" width="22.54296875" style="100" hidden="1" customWidth="1"/>
    <col min="5" max="5" width="22.54296875" style="1" customWidth="1"/>
    <col min="6" max="6" width="16.26953125" style="3" customWidth="1"/>
    <col min="7" max="7" width="18.26953125" style="3" customWidth="1"/>
    <col min="8" max="8" width="13.26953125" style="10" customWidth="1"/>
    <col min="9" max="9" width="45.7265625" style="10" customWidth="1"/>
    <col min="10" max="10" width="18.54296875" style="10" customWidth="1"/>
    <col min="11" max="11" width="18.54296875" style="101" customWidth="1"/>
    <col min="12" max="12" width="7.453125" style="90" customWidth="1"/>
    <col min="13" max="13" width="7" style="2" customWidth="1"/>
    <col min="14" max="14" width="10.7265625" style="2" customWidth="1"/>
    <col min="15" max="15" width="22" style="1" customWidth="1"/>
    <col min="16" max="16" width="12.453125" style="11" bestFit="1" customWidth="1"/>
    <col min="17" max="17" width="15" style="1" customWidth="1"/>
    <col min="18" max="18" width="16.7265625" style="2" bestFit="1" customWidth="1"/>
    <col min="19" max="16384" width="8.7265625" style="2"/>
  </cols>
  <sheetData>
    <row r="1" spans="1:19" s="8" customFormat="1" ht="36" customHeight="1" thickBot="1" x14ac:dyDescent="0.4">
      <c r="A1" s="110" t="s">
        <v>5</v>
      </c>
      <c r="B1" s="111" t="s">
        <v>243</v>
      </c>
      <c r="C1" s="111" t="s">
        <v>244</v>
      </c>
      <c r="D1" s="112" t="s">
        <v>246</v>
      </c>
      <c r="E1" s="111" t="s">
        <v>247</v>
      </c>
      <c r="F1" s="111" t="s">
        <v>27</v>
      </c>
      <c r="G1" s="110" t="s">
        <v>29</v>
      </c>
      <c r="H1" s="110" t="s">
        <v>28</v>
      </c>
      <c r="I1" s="110" t="s">
        <v>235</v>
      </c>
      <c r="J1" s="110" t="s">
        <v>30</v>
      </c>
      <c r="K1" s="111" t="s">
        <v>249</v>
      </c>
      <c r="L1" s="113" t="s">
        <v>0</v>
      </c>
      <c r="M1" s="114" t="s">
        <v>1</v>
      </c>
      <c r="N1" s="110" t="s">
        <v>2</v>
      </c>
      <c r="O1" s="111" t="s">
        <v>14</v>
      </c>
      <c r="P1" s="115" t="s">
        <v>3</v>
      </c>
      <c r="Q1" s="111" t="s">
        <v>4</v>
      </c>
      <c r="R1" s="116" t="s">
        <v>250</v>
      </c>
    </row>
    <row r="2" spans="1:19" s="3" customFormat="1" ht="14.65" customHeight="1" x14ac:dyDescent="0.35">
      <c r="A2" s="188" t="s">
        <v>6</v>
      </c>
      <c r="B2" s="121">
        <v>275846785.2257182</v>
      </c>
      <c r="C2" s="122">
        <v>122000000</v>
      </c>
      <c r="D2" s="123">
        <v>0.44227450358056775</v>
      </c>
      <c r="E2" s="122">
        <v>266588389.10944998</v>
      </c>
      <c r="F2" s="124" t="s">
        <v>242</v>
      </c>
      <c r="G2" s="125" t="s">
        <v>248</v>
      </c>
      <c r="H2" s="126" t="s">
        <v>9</v>
      </c>
      <c r="I2" s="127" t="s">
        <v>258</v>
      </c>
      <c r="J2" s="126" t="s">
        <v>101</v>
      </c>
      <c r="K2" s="128">
        <v>117905247.45372522</v>
      </c>
      <c r="L2" s="129">
        <v>0.7</v>
      </c>
      <c r="M2" s="130">
        <v>0.08</v>
      </c>
      <c r="N2" s="131">
        <v>3.5907268980058436E-2</v>
      </c>
      <c r="O2" s="132">
        <v>237084.70433095063</v>
      </c>
      <c r="P2" s="133">
        <v>0.1</v>
      </c>
      <c r="Q2" s="132">
        <v>23708.470433095063</v>
      </c>
      <c r="R2" s="134">
        <v>260793.17476404569</v>
      </c>
      <c r="S2" s="108"/>
    </row>
    <row r="3" spans="1:19" s="3" customFormat="1" ht="14.65" customHeight="1" x14ac:dyDescent="0.35">
      <c r="A3" s="190"/>
      <c r="B3" s="9">
        <v>275846785.2257182</v>
      </c>
      <c r="C3" s="4">
        <v>60000000</v>
      </c>
      <c r="D3" s="99">
        <v>0.2175120509412628</v>
      </c>
      <c r="E3" s="4">
        <v>266588389.10944998</v>
      </c>
      <c r="F3" s="91" t="s">
        <v>242</v>
      </c>
      <c r="G3" s="92" t="s">
        <v>248</v>
      </c>
      <c r="H3" s="10" t="s">
        <v>10</v>
      </c>
      <c r="I3" s="89" t="s">
        <v>105</v>
      </c>
      <c r="J3" s="10" t="s">
        <v>103</v>
      </c>
      <c r="K3" s="101">
        <v>57986187.272323877</v>
      </c>
      <c r="L3" s="90">
        <v>0.5</v>
      </c>
      <c r="M3" s="5">
        <v>0.08</v>
      </c>
      <c r="N3" s="12">
        <v>3.784639519979411E-2</v>
      </c>
      <c r="O3" s="6">
        <v>87782.726385505623</v>
      </c>
      <c r="P3" s="7">
        <v>0.1</v>
      </c>
      <c r="Q3" s="6">
        <v>8778.272638550563</v>
      </c>
      <c r="R3" s="135">
        <v>96560.999024056189</v>
      </c>
      <c r="S3" s="108"/>
    </row>
    <row r="4" spans="1:19" s="3" customFormat="1" ht="14.65" customHeight="1" x14ac:dyDescent="0.35">
      <c r="A4" s="190"/>
      <c r="B4" s="9">
        <v>275846785.2257182</v>
      </c>
      <c r="C4" s="4">
        <v>10000000</v>
      </c>
      <c r="D4" s="99">
        <v>3.6252008490210472E-2</v>
      </c>
      <c r="E4" s="4">
        <v>266588389.10944998</v>
      </c>
      <c r="F4" s="91" t="s">
        <v>242</v>
      </c>
      <c r="G4" s="92" t="s">
        <v>248</v>
      </c>
      <c r="H4" s="10" t="s">
        <v>11</v>
      </c>
      <c r="I4" s="89" t="s">
        <v>259</v>
      </c>
      <c r="J4" s="10" t="s">
        <v>107</v>
      </c>
      <c r="K4" s="101">
        <v>9664364.5453873128</v>
      </c>
      <c r="L4" s="90">
        <v>0.95</v>
      </c>
      <c r="M4" s="5">
        <v>0.08</v>
      </c>
      <c r="N4" s="12">
        <v>4.6066847761682364E-2</v>
      </c>
      <c r="O4" s="6">
        <v>33835.7175771576</v>
      </c>
      <c r="P4" s="7">
        <v>0.1</v>
      </c>
      <c r="Q4" s="6">
        <v>3383.5717577157602</v>
      </c>
      <c r="R4" s="135">
        <v>37219.289334873363</v>
      </c>
      <c r="S4" s="108"/>
    </row>
    <row r="5" spans="1:19" s="94" customFormat="1" ht="14.65" customHeight="1" x14ac:dyDescent="0.35">
      <c r="A5" s="190"/>
      <c r="B5" s="98">
        <v>275846785.2257182</v>
      </c>
      <c r="C5" s="6">
        <v>55846785.225718193</v>
      </c>
      <c r="D5" s="99">
        <v>0.20245581321536965</v>
      </c>
      <c r="E5" s="4">
        <v>266588389.10944998</v>
      </c>
      <c r="F5" s="91" t="s">
        <v>242</v>
      </c>
      <c r="G5" s="92" t="s">
        <v>248</v>
      </c>
      <c r="H5" s="95" t="s">
        <v>16</v>
      </c>
      <c r="I5" s="96" t="s">
        <v>260</v>
      </c>
      <c r="J5" s="95" t="s">
        <v>112</v>
      </c>
      <c r="K5" s="101">
        <v>53972369.110929094</v>
      </c>
      <c r="L5" s="97">
        <v>1.05</v>
      </c>
      <c r="M5" s="5">
        <v>0.08</v>
      </c>
      <c r="N5" s="12">
        <v>3.8074793175172227E-2</v>
      </c>
      <c r="O5" s="6">
        <v>172618.89045010507</v>
      </c>
      <c r="P5" s="7">
        <v>0.1</v>
      </c>
      <c r="Q5" s="6">
        <v>17261.889045010506</v>
      </c>
      <c r="R5" s="136">
        <v>189880.77949511557</v>
      </c>
      <c r="S5" s="109"/>
    </row>
    <row r="6" spans="1:19" s="3" customFormat="1" ht="14.65" customHeight="1" thickBot="1" x14ac:dyDescent="0.4">
      <c r="A6" s="189"/>
      <c r="B6" s="137">
        <v>275846785.2257182</v>
      </c>
      <c r="C6" s="138">
        <v>28000000</v>
      </c>
      <c r="D6" s="139">
        <v>0.10150562377258932</v>
      </c>
      <c r="E6" s="138">
        <v>266588389.10944998</v>
      </c>
      <c r="F6" s="140" t="s">
        <v>242</v>
      </c>
      <c r="G6" s="141" t="s">
        <v>248</v>
      </c>
      <c r="H6" s="142" t="s">
        <v>12</v>
      </c>
      <c r="I6" s="143" t="s">
        <v>261</v>
      </c>
      <c r="J6" s="142" t="s">
        <v>171</v>
      </c>
      <c r="K6" s="144">
        <v>27060220.727084477</v>
      </c>
      <c r="L6" s="145">
        <v>0.75</v>
      </c>
      <c r="M6" s="146">
        <v>0.08</v>
      </c>
      <c r="N6" s="147">
        <v>4.0643083418751329E-2</v>
      </c>
      <c r="O6" s="148">
        <v>65988.648500443102</v>
      </c>
      <c r="P6" s="149">
        <v>0.1</v>
      </c>
      <c r="Q6" s="148">
        <v>6598.8648500443105</v>
      </c>
      <c r="R6" s="150">
        <v>72587.51335048741</v>
      </c>
      <c r="S6" s="108"/>
    </row>
    <row r="7" spans="1:19" s="3" customFormat="1" ht="14.65" customHeight="1" thickBot="1" x14ac:dyDescent="0.4">
      <c r="A7" s="151" t="s">
        <v>267</v>
      </c>
      <c r="B7" s="152">
        <v>45000000</v>
      </c>
      <c r="C7" s="153">
        <v>18500000</v>
      </c>
      <c r="D7" s="154">
        <v>0.41111111111111109</v>
      </c>
      <c r="E7" s="153">
        <v>25058600</v>
      </c>
      <c r="F7" s="155" t="s">
        <v>13</v>
      </c>
      <c r="G7" s="156" t="s">
        <v>248</v>
      </c>
      <c r="H7" s="157" t="s">
        <v>11</v>
      </c>
      <c r="I7" s="158" t="s">
        <v>259</v>
      </c>
      <c r="J7" s="157" t="s">
        <v>107</v>
      </c>
      <c r="K7" s="159">
        <v>25058600</v>
      </c>
      <c r="L7" s="160">
        <v>0.95</v>
      </c>
      <c r="M7" s="161">
        <v>0.08</v>
      </c>
      <c r="N7" s="162">
        <v>7.9420000000000004E-2</v>
      </c>
      <c r="O7" s="163"/>
      <c r="P7" s="164">
        <v>0.25</v>
      </c>
      <c r="Q7" s="163">
        <v>0</v>
      </c>
      <c r="R7" s="165">
        <v>215135.57685797202</v>
      </c>
      <c r="S7" s="108"/>
    </row>
    <row r="8" spans="1:19" s="3" customFormat="1" ht="14.65" customHeight="1" x14ac:dyDescent="0.35">
      <c r="A8" s="188" t="s">
        <v>8</v>
      </c>
      <c r="B8" s="166">
        <v>32000000</v>
      </c>
      <c r="C8" s="122">
        <v>16544000</v>
      </c>
      <c r="D8" s="123">
        <v>0.51700000000000002</v>
      </c>
      <c r="E8" s="122">
        <v>38981826.516666666</v>
      </c>
      <c r="F8" s="124" t="s">
        <v>236</v>
      </c>
      <c r="G8" s="125" t="s">
        <v>248</v>
      </c>
      <c r="H8" s="126" t="s">
        <v>9</v>
      </c>
      <c r="I8" s="127" t="s">
        <v>258</v>
      </c>
      <c r="J8" s="126" t="s">
        <v>101</v>
      </c>
      <c r="K8" s="128">
        <v>20153604.309116665</v>
      </c>
      <c r="L8" s="129">
        <v>0.7</v>
      </c>
      <c r="M8" s="130">
        <v>0.08</v>
      </c>
      <c r="N8" s="131">
        <v>4.1974541928777413E-2</v>
      </c>
      <c r="O8" s="132">
        <v>47372.545308984372</v>
      </c>
      <c r="P8" s="133">
        <v>0.1</v>
      </c>
      <c r="Q8" s="132">
        <v>4737.2545308984372</v>
      </c>
      <c r="R8" s="134">
        <v>52109.799839882806</v>
      </c>
      <c r="S8" s="108"/>
    </row>
    <row r="9" spans="1:19" s="3" customFormat="1" ht="14.65" customHeight="1" x14ac:dyDescent="0.35">
      <c r="A9" s="190"/>
      <c r="B9" s="1">
        <v>32000000</v>
      </c>
      <c r="C9" s="4">
        <v>792000</v>
      </c>
      <c r="D9" s="99">
        <v>2.4750000000000001E-2</v>
      </c>
      <c r="E9" s="4">
        <v>38981826.516666666</v>
      </c>
      <c r="F9" s="91" t="s">
        <v>236</v>
      </c>
      <c r="G9" s="92" t="s">
        <v>248</v>
      </c>
      <c r="H9" s="10" t="s">
        <v>10</v>
      </c>
      <c r="I9" s="89" t="s">
        <v>105</v>
      </c>
      <c r="J9" s="10" t="s">
        <v>103</v>
      </c>
      <c r="K9" s="101">
        <v>964800.20628749998</v>
      </c>
      <c r="L9" s="90">
        <v>0.5</v>
      </c>
      <c r="M9" s="5">
        <v>0.08</v>
      </c>
      <c r="N9" s="12">
        <v>7.0385461020604015E-2</v>
      </c>
      <c r="O9" s="6">
        <v>2716.3162924927819</v>
      </c>
      <c r="P9" s="7">
        <v>0.1</v>
      </c>
      <c r="Q9" s="6">
        <v>271.63162924927821</v>
      </c>
      <c r="R9" s="135">
        <v>2987.9479217420603</v>
      </c>
      <c r="S9" s="108"/>
    </row>
    <row r="10" spans="1:19" s="3" customFormat="1" ht="14.65" customHeight="1" x14ac:dyDescent="0.35">
      <c r="A10" s="190"/>
      <c r="B10" s="1">
        <v>32000000</v>
      </c>
      <c r="C10" s="4">
        <v>5920000</v>
      </c>
      <c r="D10" s="99">
        <v>0.185</v>
      </c>
      <c r="E10" s="4">
        <v>38981826.516666666</v>
      </c>
      <c r="F10" s="91" t="s">
        <v>236</v>
      </c>
      <c r="G10" s="92" t="s">
        <v>248</v>
      </c>
      <c r="H10" s="10" t="s">
        <v>11</v>
      </c>
      <c r="I10" s="89" t="s">
        <v>259</v>
      </c>
      <c r="J10" s="10" t="s">
        <v>107</v>
      </c>
      <c r="K10" s="101">
        <v>7211637.9055833332</v>
      </c>
      <c r="L10" s="90">
        <v>0.95</v>
      </c>
      <c r="M10" s="5">
        <v>0.08</v>
      </c>
      <c r="N10" s="12">
        <v>4.8062856632601604E-2</v>
      </c>
      <c r="O10" s="6">
        <v>26342.505824413813</v>
      </c>
      <c r="P10" s="7">
        <v>0.1</v>
      </c>
      <c r="Q10" s="6">
        <v>2634.2505824413815</v>
      </c>
      <c r="R10" s="135">
        <v>28976.756406855195</v>
      </c>
      <c r="S10" s="108"/>
    </row>
    <row r="11" spans="1:19" s="3" customFormat="1" ht="14.65" customHeight="1" x14ac:dyDescent="0.35">
      <c r="A11" s="190"/>
      <c r="B11" s="1">
        <v>32000000</v>
      </c>
      <c r="C11" s="4">
        <v>240000</v>
      </c>
      <c r="D11" s="99">
        <v>7.4999999999999997E-3</v>
      </c>
      <c r="E11" s="4">
        <v>38981826.516666666</v>
      </c>
      <c r="F11" s="91" t="s">
        <v>236</v>
      </c>
      <c r="G11" s="92" t="s">
        <v>248</v>
      </c>
      <c r="H11" s="10" t="s">
        <v>15</v>
      </c>
      <c r="I11" s="89" t="s">
        <v>262</v>
      </c>
      <c r="J11" s="10" t="s">
        <v>109</v>
      </c>
      <c r="K11" s="101">
        <v>292363.698875</v>
      </c>
      <c r="L11" s="90">
        <v>0.9</v>
      </c>
      <c r="M11" s="5">
        <v>0.08</v>
      </c>
      <c r="N11" s="12">
        <v>9.5107440225203413E-2</v>
      </c>
      <c r="O11" s="6">
        <v>2002.0293370636873</v>
      </c>
      <c r="P11" s="7">
        <v>0.1</v>
      </c>
      <c r="Q11" s="6">
        <v>200.20293370636875</v>
      </c>
      <c r="R11" s="135">
        <v>2202.2322707700559</v>
      </c>
      <c r="S11" s="108"/>
    </row>
    <row r="12" spans="1:19" s="3" customFormat="1" ht="14.65" customHeight="1" x14ac:dyDescent="0.35">
      <c r="A12" s="190"/>
      <c r="B12" s="1">
        <v>32000000</v>
      </c>
      <c r="C12" s="4">
        <v>184000</v>
      </c>
      <c r="D12" s="99">
        <v>5.7499999999999999E-3</v>
      </c>
      <c r="E12" s="4">
        <v>38981826.516666666</v>
      </c>
      <c r="F12" s="91" t="s">
        <v>236</v>
      </c>
      <c r="G12" s="92" t="s">
        <v>248</v>
      </c>
      <c r="H12" s="10" t="s">
        <v>16</v>
      </c>
      <c r="I12" s="89" t="s">
        <v>260</v>
      </c>
      <c r="J12" s="10" t="s">
        <v>112</v>
      </c>
      <c r="K12" s="101">
        <v>224145.50247083334</v>
      </c>
      <c r="L12" s="90">
        <v>1.05</v>
      </c>
      <c r="M12" s="5">
        <v>0.08</v>
      </c>
      <c r="N12" s="12">
        <v>0.10240823949897784</v>
      </c>
      <c r="O12" s="6">
        <v>1928.1650891707541</v>
      </c>
      <c r="P12" s="7">
        <v>0.1</v>
      </c>
      <c r="Q12" s="6">
        <v>192.81650891707542</v>
      </c>
      <c r="R12" s="135">
        <v>2120.9815980878293</v>
      </c>
      <c r="S12" s="108"/>
    </row>
    <row r="13" spans="1:19" s="3" customFormat="1" ht="14.65" customHeight="1" x14ac:dyDescent="0.35">
      <c r="A13" s="190"/>
      <c r="B13" s="1">
        <v>32000000</v>
      </c>
      <c r="C13" s="4">
        <v>7768000</v>
      </c>
      <c r="D13" s="99">
        <v>0.24274999999999999</v>
      </c>
      <c r="E13" s="4">
        <v>38981826.516666666</v>
      </c>
      <c r="F13" s="91" t="s">
        <v>236</v>
      </c>
      <c r="G13" s="92" t="s">
        <v>248</v>
      </c>
      <c r="H13" s="10" t="s">
        <v>12</v>
      </c>
      <c r="I13" s="89" t="s">
        <v>261</v>
      </c>
      <c r="J13" s="10" t="s">
        <v>171</v>
      </c>
      <c r="K13" s="101">
        <v>9462838.3869208321</v>
      </c>
      <c r="L13" s="90">
        <v>0.75</v>
      </c>
      <c r="M13" s="5">
        <v>0.08</v>
      </c>
      <c r="N13" s="12">
        <v>4.620285072126766E-2</v>
      </c>
      <c r="O13" s="6">
        <v>26232.606563423069</v>
      </c>
      <c r="P13" s="7">
        <v>0.1</v>
      </c>
      <c r="Q13" s="6">
        <v>2623.2606563423069</v>
      </c>
      <c r="R13" s="135">
        <v>28855.867219765376</v>
      </c>
      <c r="S13" s="108"/>
    </row>
    <row r="14" spans="1:19" s="3" customFormat="1" ht="14.65" customHeight="1" thickBot="1" x14ac:dyDescent="0.4">
      <c r="A14" s="189"/>
      <c r="B14" s="167">
        <v>32000000</v>
      </c>
      <c r="C14" s="138">
        <v>552000</v>
      </c>
      <c r="D14" s="139">
        <v>1.7250000000000001E-2</v>
      </c>
      <c r="E14" s="138">
        <v>38981826.516666666</v>
      </c>
      <c r="F14" s="140" t="s">
        <v>236</v>
      </c>
      <c r="G14" s="141" t="s">
        <v>248</v>
      </c>
      <c r="H14" s="142" t="s">
        <v>17</v>
      </c>
      <c r="I14" s="143" t="s">
        <v>263</v>
      </c>
      <c r="J14" s="142" t="s">
        <v>185</v>
      </c>
      <c r="K14" s="144">
        <v>672436.50741249998</v>
      </c>
      <c r="L14" s="145">
        <v>0.65</v>
      </c>
      <c r="M14" s="146">
        <v>0.08</v>
      </c>
      <c r="N14" s="147">
        <v>7.6659436168180925E-2</v>
      </c>
      <c r="O14" s="148">
        <v>2680.5273828914392</v>
      </c>
      <c r="P14" s="149">
        <v>0.1</v>
      </c>
      <c r="Q14" s="148">
        <v>268.05273828914392</v>
      </c>
      <c r="R14" s="150">
        <v>2948.5801211805829</v>
      </c>
      <c r="S14" s="108"/>
    </row>
    <row r="15" spans="1:19" s="3" customFormat="1" ht="14.65" customHeight="1" x14ac:dyDescent="0.35">
      <c r="A15" s="188" t="s">
        <v>20</v>
      </c>
      <c r="B15" s="166">
        <v>80000000</v>
      </c>
      <c r="C15" s="122">
        <v>160000</v>
      </c>
      <c r="D15" s="123">
        <v>2E-3</v>
      </c>
      <c r="E15" s="122">
        <v>98925058.689999998</v>
      </c>
      <c r="F15" s="124" t="s">
        <v>237</v>
      </c>
      <c r="G15" s="125" t="s">
        <v>248</v>
      </c>
      <c r="H15" s="126" t="s">
        <v>18</v>
      </c>
      <c r="I15" s="127" t="s">
        <v>264</v>
      </c>
      <c r="J15" s="126" t="s">
        <v>179</v>
      </c>
      <c r="K15" s="128">
        <v>197850.11738000001</v>
      </c>
      <c r="L15" s="129">
        <v>0.45</v>
      </c>
      <c r="M15" s="130">
        <v>0.08</v>
      </c>
      <c r="N15" s="131">
        <v>0.10611416284833504</v>
      </c>
      <c r="O15" s="132">
        <v>755.80918470804681</v>
      </c>
      <c r="P15" s="133">
        <v>0.1</v>
      </c>
      <c r="Q15" s="132">
        <v>75.58091847080469</v>
      </c>
      <c r="R15" s="134">
        <v>831.39010317885152</v>
      </c>
      <c r="S15" s="108"/>
    </row>
    <row r="16" spans="1:19" s="3" customFormat="1" ht="14.65" customHeight="1" x14ac:dyDescent="0.35">
      <c r="A16" s="190"/>
      <c r="B16" s="1">
        <v>80000000</v>
      </c>
      <c r="C16" s="4">
        <v>15200000</v>
      </c>
      <c r="D16" s="99">
        <v>0.19</v>
      </c>
      <c r="E16" s="4">
        <v>98925058.689999998</v>
      </c>
      <c r="F16" s="91" t="s">
        <v>237</v>
      </c>
      <c r="G16" s="92" t="s">
        <v>248</v>
      </c>
      <c r="H16" s="10" t="s">
        <v>9</v>
      </c>
      <c r="I16" s="89" t="s">
        <v>258</v>
      </c>
      <c r="J16" s="10" t="s">
        <v>101</v>
      </c>
      <c r="K16" s="101">
        <v>18795761.151099999</v>
      </c>
      <c r="L16" s="90">
        <v>0.7</v>
      </c>
      <c r="M16" s="5">
        <v>0.08</v>
      </c>
      <c r="N16" s="12">
        <v>4.2313344577831744E-2</v>
      </c>
      <c r="O16" s="6">
        <v>44537.445018590588</v>
      </c>
      <c r="P16" s="7">
        <v>0.1</v>
      </c>
      <c r="Q16" s="6">
        <v>4453.7445018590588</v>
      </c>
      <c r="R16" s="135">
        <v>48991.189520449647</v>
      </c>
      <c r="S16" s="108"/>
    </row>
    <row r="17" spans="1:19" s="3" customFormat="1" ht="14.65" customHeight="1" x14ac:dyDescent="0.35">
      <c r="A17" s="190"/>
      <c r="B17" s="1">
        <v>80000000</v>
      </c>
      <c r="C17" s="4">
        <v>4000000</v>
      </c>
      <c r="D17" s="99">
        <v>0.05</v>
      </c>
      <c r="E17" s="4">
        <v>98925058.689999998</v>
      </c>
      <c r="F17" s="91" t="s">
        <v>237</v>
      </c>
      <c r="G17" s="92" t="s">
        <v>248</v>
      </c>
      <c r="H17" s="10" t="s">
        <v>10</v>
      </c>
      <c r="I17" s="89" t="s">
        <v>105</v>
      </c>
      <c r="J17" s="10" t="s">
        <v>103</v>
      </c>
      <c r="K17" s="101">
        <v>4946252.9345000004</v>
      </c>
      <c r="L17" s="90">
        <v>0.5</v>
      </c>
      <c r="M17" s="5">
        <v>0.08</v>
      </c>
      <c r="N17" s="12">
        <v>5.1003393627827409E-2</v>
      </c>
      <c r="O17" s="6">
        <v>10091.027416043997</v>
      </c>
      <c r="P17" s="7">
        <v>0.1</v>
      </c>
      <c r="Q17" s="6">
        <v>1009.1027416043997</v>
      </c>
      <c r="R17" s="135">
        <v>11100.130157648397</v>
      </c>
      <c r="S17" s="108"/>
    </row>
    <row r="18" spans="1:19" s="3" customFormat="1" ht="14.65" customHeight="1" x14ac:dyDescent="0.35">
      <c r="A18" s="190"/>
      <c r="B18" s="1">
        <v>80000000</v>
      </c>
      <c r="C18" s="4">
        <v>37200000</v>
      </c>
      <c r="D18" s="99">
        <v>0.46500000000000002</v>
      </c>
      <c r="E18" s="4">
        <v>98925058.689999998</v>
      </c>
      <c r="F18" s="91" t="s">
        <v>237</v>
      </c>
      <c r="G18" s="92" t="s">
        <v>248</v>
      </c>
      <c r="H18" s="10" t="s">
        <v>11</v>
      </c>
      <c r="I18" s="89" t="s">
        <v>259</v>
      </c>
      <c r="J18" s="10" t="s">
        <v>107</v>
      </c>
      <c r="K18" s="101">
        <v>46000152.290849999</v>
      </c>
      <c r="L18" s="90">
        <v>0.95</v>
      </c>
      <c r="M18" s="5">
        <v>0.08</v>
      </c>
      <c r="N18" s="12">
        <v>3.8607881748492612E-2</v>
      </c>
      <c r="O18" s="6">
        <v>134973.60144439191</v>
      </c>
      <c r="P18" s="7">
        <v>0.1</v>
      </c>
      <c r="Q18" s="6">
        <v>13497.360144439192</v>
      </c>
      <c r="R18" s="135">
        <v>148470.96158883109</v>
      </c>
      <c r="S18" s="108"/>
    </row>
    <row r="19" spans="1:19" s="3" customFormat="1" ht="14.65" customHeight="1" x14ac:dyDescent="0.35">
      <c r="A19" s="190"/>
      <c r="B19" s="1">
        <v>80000000</v>
      </c>
      <c r="C19" s="4">
        <v>11600000</v>
      </c>
      <c r="D19" s="99">
        <v>0.14499999999999999</v>
      </c>
      <c r="E19" s="4">
        <v>98925058.689999998</v>
      </c>
      <c r="F19" s="91" t="s">
        <v>237</v>
      </c>
      <c r="G19" s="92" t="s">
        <v>248</v>
      </c>
      <c r="H19" s="10" t="s">
        <v>15</v>
      </c>
      <c r="I19" s="89" t="s">
        <v>262</v>
      </c>
      <c r="J19" s="10" t="s">
        <v>109</v>
      </c>
      <c r="K19" s="101">
        <v>14344133.510049999</v>
      </c>
      <c r="L19" s="90">
        <v>0.9</v>
      </c>
      <c r="M19" s="5">
        <v>0.08</v>
      </c>
      <c r="N19" s="12">
        <v>4.3719246914746011E-2</v>
      </c>
      <c r="O19" s="6">
        <v>45152.259458685003</v>
      </c>
      <c r="P19" s="7">
        <v>0.1</v>
      </c>
      <c r="Q19" s="6">
        <v>4515.2259458685003</v>
      </c>
      <c r="R19" s="135">
        <v>49667.485404553503</v>
      </c>
      <c r="S19" s="108"/>
    </row>
    <row r="20" spans="1:19" s="3" customFormat="1" ht="14.65" customHeight="1" x14ac:dyDescent="0.35">
      <c r="A20" s="190"/>
      <c r="B20" s="1">
        <v>80000000</v>
      </c>
      <c r="C20" s="4">
        <v>7520000</v>
      </c>
      <c r="D20" s="99">
        <v>9.4E-2</v>
      </c>
      <c r="E20" s="4">
        <v>98925058.689999998</v>
      </c>
      <c r="F20" s="91" t="s">
        <v>237</v>
      </c>
      <c r="G20" s="92" t="s">
        <v>248</v>
      </c>
      <c r="H20" s="10" t="s">
        <v>16</v>
      </c>
      <c r="I20" s="89" t="s">
        <v>260</v>
      </c>
      <c r="J20" s="10" t="s">
        <v>112</v>
      </c>
      <c r="K20" s="101">
        <v>9298955.5168599989</v>
      </c>
      <c r="L20" s="90">
        <v>1.05</v>
      </c>
      <c r="M20" s="5">
        <v>0.08</v>
      </c>
      <c r="N20" s="12">
        <v>4.6316474701352646E-2</v>
      </c>
      <c r="O20" s="6">
        <v>36178.36638743458</v>
      </c>
      <c r="P20" s="7">
        <v>0.1</v>
      </c>
      <c r="Q20" s="6">
        <v>3617.836638743458</v>
      </c>
      <c r="R20" s="135">
        <v>39796.203026178038</v>
      </c>
      <c r="S20" s="108"/>
    </row>
    <row r="21" spans="1:19" s="3" customFormat="1" ht="14.65" customHeight="1" x14ac:dyDescent="0.35">
      <c r="A21" s="190"/>
      <c r="B21" s="1">
        <v>80000000</v>
      </c>
      <c r="C21" s="4">
        <v>2720000</v>
      </c>
      <c r="D21" s="99">
        <v>3.4000000000000002E-2</v>
      </c>
      <c r="E21" s="4">
        <v>98925058.689999998</v>
      </c>
      <c r="F21" s="91" t="s">
        <v>237</v>
      </c>
      <c r="G21" s="92" t="s">
        <v>248</v>
      </c>
      <c r="H21" s="10" t="s">
        <v>12</v>
      </c>
      <c r="I21" s="89" t="s">
        <v>261</v>
      </c>
      <c r="J21" s="10" t="s">
        <v>171</v>
      </c>
      <c r="K21" s="101">
        <v>3363451.9954600004</v>
      </c>
      <c r="L21" s="90">
        <v>0.75</v>
      </c>
      <c r="M21" s="5">
        <v>0.08</v>
      </c>
      <c r="N21" s="12">
        <v>5.4506760501351642E-2</v>
      </c>
      <c r="O21" s="6">
        <v>10999.852342459892</v>
      </c>
      <c r="P21" s="7">
        <v>0.1</v>
      </c>
      <c r="Q21" s="6">
        <v>1099.9852342459892</v>
      </c>
      <c r="R21" s="135">
        <v>12099.837576705881</v>
      </c>
      <c r="S21" s="108"/>
    </row>
    <row r="22" spans="1:19" s="3" customFormat="1" ht="14.65" customHeight="1" thickBot="1" x14ac:dyDescent="0.4">
      <c r="A22" s="189"/>
      <c r="B22" s="167">
        <v>80000000</v>
      </c>
      <c r="C22" s="138">
        <v>1600000</v>
      </c>
      <c r="D22" s="139">
        <v>0.02</v>
      </c>
      <c r="E22" s="138">
        <v>98925058.689999998</v>
      </c>
      <c r="F22" s="140" t="s">
        <v>237</v>
      </c>
      <c r="G22" s="141" t="s">
        <v>248</v>
      </c>
      <c r="H22" s="142" t="s">
        <v>19</v>
      </c>
      <c r="I22" s="143" t="s">
        <v>265</v>
      </c>
      <c r="J22" s="142" t="s">
        <v>129</v>
      </c>
      <c r="K22" s="144">
        <v>1978501.1738</v>
      </c>
      <c r="L22" s="145">
        <v>1.3</v>
      </c>
      <c r="M22" s="146">
        <v>0.08</v>
      </c>
      <c r="N22" s="147">
        <v>6.0301594010598758E-2</v>
      </c>
      <c r="O22" s="148">
        <v>12407.904551325993</v>
      </c>
      <c r="P22" s="149">
        <v>0.1</v>
      </c>
      <c r="Q22" s="148">
        <v>1240.7904551325994</v>
      </c>
      <c r="R22" s="150">
        <v>13648.695006458593</v>
      </c>
      <c r="S22" s="108"/>
    </row>
    <row r="23" spans="1:19" s="3" customFormat="1" ht="14.65" customHeight="1" x14ac:dyDescent="0.35">
      <c r="A23" s="188" t="s">
        <v>21</v>
      </c>
      <c r="B23" s="166">
        <v>44020000</v>
      </c>
      <c r="C23" s="122">
        <v>27213000</v>
      </c>
      <c r="D23" s="123">
        <v>0.6181962744207179</v>
      </c>
      <c r="E23" s="122">
        <v>43848893.397142857</v>
      </c>
      <c r="F23" s="124" t="s">
        <v>238</v>
      </c>
      <c r="G23" s="125" t="s">
        <v>248</v>
      </c>
      <c r="H23" s="126" t="s">
        <v>11</v>
      </c>
      <c r="I23" s="127" t="s">
        <v>259</v>
      </c>
      <c r="J23" s="126" t="s">
        <v>107</v>
      </c>
      <c r="K23" s="128">
        <v>27107222.53558493</v>
      </c>
      <c r="L23" s="129">
        <v>0.95</v>
      </c>
      <c r="M23" s="130">
        <v>0.08</v>
      </c>
      <c r="N23" s="131">
        <v>4.0635697864967527E-2</v>
      </c>
      <c r="O23" s="132">
        <v>83715.588773499578</v>
      </c>
      <c r="P23" s="133">
        <v>0.1</v>
      </c>
      <c r="Q23" s="132">
        <v>8371.5588773499585</v>
      </c>
      <c r="R23" s="134">
        <v>92087.14765084954</v>
      </c>
      <c r="S23" s="108"/>
    </row>
    <row r="24" spans="1:19" s="3" customFormat="1" ht="14.65" customHeight="1" x14ac:dyDescent="0.35">
      <c r="A24" s="190"/>
      <c r="B24" s="1">
        <v>44020000</v>
      </c>
      <c r="C24" s="4">
        <v>5944750</v>
      </c>
      <c r="D24" s="99">
        <v>0.1350465697410268</v>
      </c>
      <c r="E24" s="4">
        <v>43848893.397142857</v>
      </c>
      <c r="F24" s="91" t="s">
        <v>238</v>
      </c>
      <c r="G24" s="92" t="s">
        <v>248</v>
      </c>
      <c r="H24" s="10" t="s">
        <v>15</v>
      </c>
      <c r="I24" s="89" t="s">
        <v>262</v>
      </c>
      <c r="J24" s="10" t="s">
        <v>109</v>
      </c>
      <c r="K24" s="101">
        <v>5921642.6402241029</v>
      </c>
      <c r="L24" s="90">
        <v>0.9</v>
      </c>
      <c r="M24" s="5">
        <v>0.08</v>
      </c>
      <c r="N24" s="12">
        <v>4.9544435082968338E-2</v>
      </c>
      <c r="O24" s="6">
        <v>21123.679634864664</v>
      </c>
      <c r="P24" s="7">
        <v>0.1</v>
      </c>
      <c r="Q24" s="6">
        <v>2112.3679634864666</v>
      </c>
      <c r="R24" s="135">
        <v>23236.047598351131</v>
      </c>
      <c r="S24" s="108"/>
    </row>
    <row r="25" spans="1:19" s="3" customFormat="1" ht="14.65" customHeight="1" x14ac:dyDescent="0.35">
      <c r="A25" s="190"/>
      <c r="B25" s="1">
        <v>44020000</v>
      </c>
      <c r="C25" s="4">
        <v>1743750</v>
      </c>
      <c r="D25" s="99">
        <v>3.9612676056338031E-2</v>
      </c>
      <c r="E25" s="4">
        <v>43848893.397142857</v>
      </c>
      <c r="F25" s="91" t="s">
        <v>238</v>
      </c>
      <c r="G25" s="92" t="s">
        <v>248</v>
      </c>
      <c r="H25" s="10" t="s">
        <v>16</v>
      </c>
      <c r="I25" s="89" t="s">
        <v>260</v>
      </c>
      <c r="J25" s="10" t="s">
        <v>112</v>
      </c>
      <c r="K25" s="101">
        <v>1736972.0095699197</v>
      </c>
      <c r="L25" s="90">
        <v>1.05</v>
      </c>
      <c r="M25" s="5">
        <v>0.08</v>
      </c>
      <c r="N25" s="12">
        <v>6.1921469217314853E-2</v>
      </c>
      <c r="O25" s="6">
        <v>9034.6921410413906</v>
      </c>
      <c r="P25" s="7">
        <v>0.1</v>
      </c>
      <c r="Q25" s="6">
        <v>903.46921410413916</v>
      </c>
      <c r="R25" s="135">
        <v>9938.1613551455303</v>
      </c>
      <c r="S25" s="108"/>
    </row>
    <row r="26" spans="1:19" s="3" customFormat="1" ht="14.65" customHeight="1" thickBot="1" x14ac:dyDescent="0.4">
      <c r="A26" s="189"/>
      <c r="B26" s="167">
        <v>44020000</v>
      </c>
      <c r="C26" s="138">
        <v>9118500</v>
      </c>
      <c r="D26" s="139">
        <v>0.2071444797819173</v>
      </c>
      <c r="E26" s="138">
        <v>43848893.397142857</v>
      </c>
      <c r="F26" s="140" t="s">
        <v>238</v>
      </c>
      <c r="G26" s="141" t="s">
        <v>248</v>
      </c>
      <c r="H26" s="142" t="s">
        <v>12</v>
      </c>
      <c r="I26" s="143" t="s">
        <v>261</v>
      </c>
      <c r="J26" s="142" t="s">
        <v>171</v>
      </c>
      <c r="K26" s="144">
        <v>9083056.2117639054</v>
      </c>
      <c r="L26" s="145">
        <v>0.75</v>
      </c>
      <c r="M26" s="146">
        <v>0.08</v>
      </c>
      <c r="N26" s="147">
        <v>4.6470515771548981E-2</v>
      </c>
      <c r="O26" s="148">
        <v>25325.658416558432</v>
      </c>
      <c r="P26" s="149">
        <v>0.1</v>
      </c>
      <c r="Q26" s="148">
        <v>2532.5658416558435</v>
      </c>
      <c r="R26" s="150">
        <v>27858.224258214275</v>
      </c>
      <c r="S26" s="108"/>
    </row>
    <row r="27" spans="1:19" s="3" customFormat="1" ht="14.65" customHeight="1" x14ac:dyDescent="0.35">
      <c r="A27" s="188" t="s">
        <v>22</v>
      </c>
      <c r="B27" s="166">
        <v>64000000</v>
      </c>
      <c r="C27" s="122">
        <v>3200000</v>
      </c>
      <c r="D27" s="123">
        <v>0.05</v>
      </c>
      <c r="E27" s="122">
        <v>48687523.781666666</v>
      </c>
      <c r="F27" s="124" t="s">
        <v>239</v>
      </c>
      <c r="G27" s="125" t="s">
        <v>248</v>
      </c>
      <c r="H27" s="126" t="s">
        <v>9</v>
      </c>
      <c r="I27" s="127" t="s">
        <v>258</v>
      </c>
      <c r="J27" s="126" t="s">
        <v>101</v>
      </c>
      <c r="K27" s="128">
        <v>2434376.1890833336</v>
      </c>
      <c r="L27" s="129">
        <v>0.7</v>
      </c>
      <c r="M27" s="130">
        <v>0.08</v>
      </c>
      <c r="N27" s="131">
        <v>5.7889769399132249E-2</v>
      </c>
      <c r="O27" s="132">
        <v>7891.8266681392633</v>
      </c>
      <c r="P27" s="133">
        <v>0.1</v>
      </c>
      <c r="Q27" s="132">
        <v>789.1826668139264</v>
      </c>
      <c r="R27" s="134">
        <v>8681.009334953189</v>
      </c>
      <c r="S27" s="108"/>
    </row>
    <row r="28" spans="1:19" s="3" customFormat="1" ht="14.65" customHeight="1" x14ac:dyDescent="0.35">
      <c r="A28" s="190"/>
      <c r="B28" s="1">
        <v>64000000</v>
      </c>
      <c r="C28" s="4">
        <v>3200000</v>
      </c>
      <c r="D28" s="99">
        <v>0.05</v>
      </c>
      <c r="E28" s="4">
        <v>48687523.781666666</v>
      </c>
      <c r="F28" s="91" t="s">
        <v>239</v>
      </c>
      <c r="G28" s="92" t="s">
        <v>248</v>
      </c>
      <c r="H28" s="10" t="s">
        <v>10</v>
      </c>
      <c r="I28" s="89" t="s">
        <v>105</v>
      </c>
      <c r="J28" s="10" t="s">
        <v>103</v>
      </c>
      <c r="K28" s="101">
        <v>2434376.1890833336</v>
      </c>
      <c r="L28" s="90">
        <v>0.5</v>
      </c>
      <c r="M28" s="5">
        <v>0.08</v>
      </c>
      <c r="N28" s="12">
        <v>5.7889769399132249E-2</v>
      </c>
      <c r="O28" s="6">
        <v>5637.0190486709016</v>
      </c>
      <c r="P28" s="7">
        <v>0.1</v>
      </c>
      <c r="Q28" s="6">
        <v>563.70190486709021</v>
      </c>
      <c r="R28" s="135">
        <v>6200.7209535379916</v>
      </c>
      <c r="S28" s="108"/>
    </row>
    <row r="29" spans="1:19" s="3" customFormat="1" ht="14.65" customHeight="1" x14ac:dyDescent="0.35">
      <c r="A29" s="190"/>
      <c r="B29" s="1">
        <v>64000000</v>
      </c>
      <c r="C29" s="4">
        <v>3200000</v>
      </c>
      <c r="D29" s="99">
        <v>0.05</v>
      </c>
      <c r="E29" s="4">
        <v>48687523.781666666</v>
      </c>
      <c r="F29" s="91" t="s">
        <v>239</v>
      </c>
      <c r="G29" s="92" t="s">
        <v>248</v>
      </c>
      <c r="H29" s="10" t="s">
        <v>11</v>
      </c>
      <c r="I29" s="89" t="s">
        <v>259</v>
      </c>
      <c r="J29" s="10" t="s">
        <v>107</v>
      </c>
      <c r="K29" s="101">
        <v>2434376.1890833336</v>
      </c>
      <c r="L29" s="90">
        <v>0.95</v>
      </c>
      <c r="M29" s="5">
        <v>0.08</v>
      </c>
      <c r="N29" s="12">
        <v>5.7889769399132249E-2</v>
      </c>
      <c r="O29" s="6">
        <v>10710.336192474713</v>
      </c>
      <c r="P29" s="7">
        <v>0.1</v>
      </c>
      <c r="Q29" s="6">
        <v>1071.0336192474713</v>
      </c>
      <c r="R29" s="135">
        <v>11781.369811722185</v>
      </c>
      <c r="S29" s="108"/>
    </row>
    <row r="30" spans="1:19" s="3" customFormat="1" ht="14.65" customHeight="1" x14ac:dyDescent="0.35">
      <c r="A30" s="190"/>
      <c r="B30" s="1">
        <v>64000000</v>
      </c>
      <c r="C30" s="4">
        <v>22400000</v>
      </c>
      <c r="D30" s="99">
        <v>0.35</v>
      </c>
      <c r="E30" s="4">
        <v>48687523.781666666</v>
      </c>
      <c r="F30" s="91" t="s">
        <v>239</v>
      </c>
      <c r="G30" s="92" t="s">
        <v>248</v>
      </c>
      <c r="H30" s="10" t="s">
        <v>15</v>
      </c>
      <c r="I30" s="89" t="s">
        <v>262</v>
      </c>
      <c r="J30" s="10" t="s">
        <v>109</v>
      </c>
      <c r="K30" s="101">
        <v>17040633.323583331</v>
      </c>
      <c r="L30" s="90">
        <v>0.9</v>
      </c>
      <c r="M30" s="5">
        <v>0.08</v>
      </c>
      <c r="N30" s="12">
        <v>4.2805770296469772E-2</v>
      </c>
      <c r="O30" s="6">
        <v>52519.495374408696</v>
      </c>
      <c r="P30" s="7">
        <v>0.1</v>
      </c>
      <c r="Q30" s="6">
        <v>5251.9495374408698</v>
      </c>
      <c r="R30" s="135">
        <v>57771.444911849569</v>
      </c>
      <c r="S30" s="108"/>
    </row>
    <row r="31" spans="1:19" s="3" customFormat="1" ht="14.65" customHeight="1" x14ac:dyDescent="0.35">
      <c r="A31" s="190"/>
      <c r="B31" s="1">
        <v>64000000</v>
      </c>
      <c r="C31" s="4">
        <v>16000000</v>
      </c>
      <c r="D31" s="99">
        <v>0.25</v>
      </c>
      <c r="E31" s="4">
        <v>48687523.781666666</v>
      </c>
      <c r="F31" s="91" t="s">
        <v>239</v>
      </c>
      <c r="G31" s="92" t="s">
        <v>248</v>
      </c>
      <c r="H31" s="10" t="s">
        <v>16</v>
      </c>
      <c r="I31" s="89" t="s">
        <v>260</v>
      </c>
      <c r="J31" s="10" t="s">
        <v>112</v>
      </c>
      <c r="K31" s="101">
        <v>12171880.945416667</v>
      </c>
      <c r="L31" s="90">
        <v>1.05</v>
      </c>
      <c r="M31" s="5">
        <v>0.08</v>
      </c>
      <c r="N31" s="12">
        <v>4.4650650957046033E-2</v>
      </c>
      <c r="O31" s="6">
        <v>45652.522237099605</v>
      </c>
      <c r="P31" s="7">
        <v>0.1</v>
      </c>
      <c r="Q31" s="6">
        <v>4565.2522237099611</v>
      </c>
      <c r="R31" s="135">
        <v>50217.774460809567</v>
      </c>
      <c r="S31" s="108"/>
    </row>
    <row r="32" spans="1:19" s="3" customFormat="1" ht="14.65" customHeight="1" thickBot="1" x14ac:dyDescent="0.4">
      <c r="A32" s="189"/>
      <c r="B32" s="167">
        <v>64000000</v>
      </c>
      <c r="C32" s="138">
        <v>16000000</v>
      </c>
      <c r="D32" s="139">
        <v>0.25</v>
      </c>
      <c r="E32" s="138">
        <v>48687523.781666666</v>
      </c>
      <c r="F32" s="140" t="s">
        <v>239</v>
      </c>
      <c r="G32" s="141" t="s">
        <v>248</v>
      </c>
      <c r="H32" s="142" t="s">
        <v>12</v>
      </c>
      <c r="I32" s="143" t="s">
        <v>261</v>
      </c>
      <c r="J32" s="142" t="s">
        <v>171</v>
      </c>
      <c r="K32" s="144">
        <v>12171880.945416667</v>
      </c>
      <c r="L32" s="145">
        <v>0.75</v>
      </c>
      <c r="M32" s="146">
        <v>0.08</v>
      </c>
      <c r="N32" s="147">
        <v>4.4650650957046033E-2</v>
      </c>
      <c r="O32" s="148">
        <v>32608.944455071141</v>
      </c>
      <c r="P32" s="149">
        <v>0.1</v>
      </c>
      <c r="Q32" s="148">
        <v>3260.8944455071141</v>
      </c>
      <c r="R32" s="150">
        <v>35869.838900578252</v>
      </c>
      <c r="S32" s="108"/>
    </row>
    <row r="33" spans="1:19" s="3" customFormat="1" ht="14.65" customHeight="1" x14ac:dyDescent="0.35">
      <c r="A33" s="188" t="s">
        <v>23</v>
      </c>
      <c r="B33" s="166">
        <v>78525000</v>
      </c>
      <c r="C33" s="122">
        <v>1260000</v>
      </c>
      <c r="D33" s="123">
        <v>1.6045845272206302E-2</v>
      </c>
      <c r="E33" s="122">
        <v>110210707.54836649</v>
      </c>
      <c r="F33" s="124" t="s">
        <v>237</v>
      </c>
      <c r="G33" s="125" t="s">
        <v>248</v>
      </c>
      <c r="H33" s="126" t="s">
        <v>18</v>
      </c>
      <c r="I33" s="127" t="s">
        <v>264</v>
      </c>
      <c r="J33" s="126" t="s">
        <v>179</v>
      </c>
      <c r="K33" s="128">
        <v>1768423.9606614679</v>
      </c>
      <c r="L33" s="129">
        <v>0.45</v>
      </c>
      <c r="M33" s="130">
        <v>0.08</v>
      </c>
      <c r="N33" s="131">
        <v>6.1693152747686844E-2</v>
      </c>
      <c r="O33" s="132">
        <v>3927.5873829992629</v>
      </c>
      <c r="P33" s="133">
        <v>0.1</v>
      </c>
      <c r="Q33" s="132">
        <v>392.75873829992634</v>
      </c>
      <c r="R33" s="134">
        <v>4320.3461212991897</v>
      </c>
      <c r="S33" s="108"/>
    </row>
    <row r="34" spans="1:19" s="3" customFormat="1" ht="14.65" customHeight="1" x14ac:dyDescent="0.35">
      <c r="A34" s="190"/>
      <c r="B34" s="1">
        <v>78525000</v>
      </c>
      <c r="C34" s="4">
        <v>26212500</v>
      </c>
      <c r="D34" s="99">
        <v>0.333810888252149</v>
      </c>
      <c r="E34" s="4">
        <v>110210707.54836649</v>
      </c>
      <c r="F34" s="91" t="s">
        <v>237</v>
      </c>
      <c r="G34" s="92" t="s">
        <v>248</v>
      </c>
      <c r="H34" s="10" t="s">
        <v>9</v>
      </c>
      <c r="I34" s="89" t="s">
        <v>258</v>
      </c>
      <c r="J34" s="10" t="s">
        <v>101</v>
      </c>
      <c r="K34" s="101">
        <v>36789534.181618042</v>
      </c>
      <c r="L34" s="90">
        <v>0.7</v>
      </c>
      <c r="M34" s="5">
        <v>0.08</v>
      </c>
      <c r="N34" s="12">
        <v>3.9412614764200257E-2</v>
      </c>
      <c r="O34" s="6">
        <v>81198.417331051402</v>
      </c>
      <c r="P34" s="7">
        <v>0.1</v>
      </c>
      <c r="Q34" s="6">
        <v>8119.8417331051405</v>
      </c>
      <c r="R34" s="135">
        <v>89318.259064156548</v>
      </c>
      <c r="S34" s="108"/>
    </row>
    <row r="35" spans="1:19" s="3" customFormat="1" ht="14.65" customHeight="1" x14ac:dyDescent="0.35">
      <c r="A35" s="190"/>
      <c r="B35" s="1">
        <v>78525000</v>
      </c>
      <c r="C35" s="4">
        <v>26100000</v>
      </c>
      <c r="D35" s="99">
        <v>0.33237822349570201</v>
      </c>
      <c r="E35" s="4">
        <v>110210707.54836649</v>
      </c>
      <c r="F35" s="91" t="s">
        <v>237</v>
      </c>
      <c r="G35" s="92" t="s">
        <v>248</v>
      </c>
      <c r="H35" s="10" t="s">
        <v>11</v>
      </c>
      <c r="I35" s="89" t="s">
        <v>259</v>
      </c>
      <c r="J35" s="10" t="s">
        <v>107</v>
      </c>
      <c r="K35" s="101">
        <v>36631639.18513041</v>
      </c>
      <c r="L35" s="90">
        <v>0.95</v>
      </c>
      <c r="M35" s="5">
        <v>0.08</v>
      </c>
      <c r="N35" s="12">
        <v>3.9428822473134506E-2</v>
      </c>
      <c r="O35" s="6">
        <v>109770.02227311225</v>
      </c>
      <c r="P35" s="7">
        <v>0.1</v>
      </c>
      <c r="Q35" s="6">
        <v>10977.002227311226</v>
      </c>
      <c r="R35" s="135">
        <v>120747.02450042347</v>
      </c>
      <c r="S35" s="108"/>
    </row>
    <row r="36" spans="1:19" s="3" customFormat="1" ht="14.65" customHeight="1" x14ac:dyDescent="0.35">
      <c r="A36" s="190"/>
      <c r="B36" s="1">
        <v>78525000</v>
      </c>
      <c r="C36" s="4">
        <v>5062500</v>
      </c>
      <c r="D36" s="99">
        <v>6.4469914040114609E-2</v>
      </c>
      <c r="E36" s="4">
        <v>110210707.54836649</v>
      </c>
      <c r="F36" s="91" t="s">
        <v>237</v>
      </c>
      <c r="G36" s="92" t="s">
        <v>248</v>
      </c>
      <c r="H36" s="10" t="s">
        <v>15</v>
      </c>
      <c r="I36" s="89" t="s">
        <v>262</v>
      </c>
      <c r="J36" s="10" t="s">
        <v>109</v>
      </c>
      <c r="K36" s="101">
        <v>7105274.8419433981</v>
      </c>
      <c r="L36" s="90">
        <v>0.9</v>
      </c>
      <c r="M36" s="5">
        <v>0.08</v>
      </c>
      <c r="N36" s="12">
        <v>4.8170532187205996E-2</v>
      </c>
      <c r="O36" s="6">
        <v>24643.070674040126</v>
      </c>
      <c r="P36" s="7">
        <v>0.1</v>
      </c>
      <c r="Q36" s="6">
        <v>2464.3070674040127</v>
      </c>
      <c r="R36" s="135">
        <v>27107.377741444139</v>
      </c>
      <c r="S36" s="108"/>
    </row>
    <row r="37" spans="1:19" s="3" customFormat="1" ht="14.65" customHeight="1" x14ac:dyDescent="0.35">
      <c r="A37" s="190"/>
      <c r="B37" s="1">
        <v>78525000</v>
      </c>
      <c r="C37" s="4">
        <v>9022500</v>
      </c>
      <c r="D37" s="99">
        <v>0.11489971346704871</v>
      </c>
      <c r="E37" s="4">
        <v>110210707.54836649</v>
      </c>
      <c r="F37" s="91" t="s">
        <v>237</v>
      </c>
      <c r="G37" s="92" t="s">
        <v>248</v>
      </c>
      <c r="H37" s="10" t="s">
        <v>16</v>
      </c>
      <c r="I37" s="89" t="s">
        <v>260</v>
      </c>
      <c r="J37" s="10" t="s">
        <v>112</v>
      </c>
      <c r="K37" s="101">
        <v>12663178.718308011</v>
      </c>
      <c r="L37" s="90">
        <v>1.05</v>
      </c>
      <c r="M37" s="5">
        <v>0.08</v>
      </c>
      <c r="N37" s="12">
        <v>4.4420585888079192E-2</v>
      </c>
      <c r="O37" s="6">
        <v>47250.488701306604</v>
      </c>
      <c r="P37" s="7">
        <v>0.1</v>
      </c>
      <c r="Q37" s="6">
        <v>4725.0488701306604</v>
      </c>
      <c r="R37" s="135">
        <v>51975.537571437264</v>
      </c>
      <c r="S37" s="108"/>
    </row>
    <row r="38" spans="1:19" s="3" customFormat="1" ht="14.65" customHeight="1" x14ac:dyDescent="0.35">
      <c r="A38" s="190"/>
      <c r="B38" s="1">
        <v>78525000</v>
      </c>
      <c r="C38" s="4">
        <v>9967500</v>
      </c>
      <c r="D38" s="99">
        <v>0.12693409742120343</v>
      </c>
      <c r="E38" s="4">
        <v>110210707.54836649</v>
      </c>
      <c r="F38" s="91" t="s">
        <v>237</v>
      </c>
      <c r="G38" s="92" t="s">
        <v>248</v>
      </c>
      <c r="H38" s="10" t="s">
        <v>12</v>
      </c>
      <c r="I38" s="89" t="s">
        <v>261</v>
      </c>
      <c r="J38" s="10" t="s">
        <v>171</v>
      </c>
      <c r="K38" s="101">
        <v>13989496.688804112</v>
      </c>
      <c r="L38" s="90">
        <v>0.75</v>
      </c>
      <c r="M38" s="5">
        <v>0.08</v>
      </c>
      <c r="N38" s="12">
        <v>4.385731738520364E-2</v>
      </c>
      <c r="O38" s="6">
        <v>36812.507780408239</v>
      </c>
      <c r="P38" s="7">
        <v>0.1</v>
      </c>
      <c r="Q38" s="6">
        <v>3681.2507780408241</v>
      </c>
      <c r="R38" s="135">
        <v>40493.758558449066</v>
      </c>
      <c r="S38" s="108"/>
    </row>
    <row r="39" spans="1:19" s="3" customFormat="1" ht="14.65" customHeight="1" thickBot="1" x14ac:dyDescent="0.4">
      <c r="A39" s="189"/>
      <c r="B39" s="167">
        <v>78525000</v>
      </c>
      <c r="C39" s="138">
        <v>900000</v>
      </c>
      <c r="D39" s="139">
        <v>1.1461318051575931E-2</v>
      </c>
      <c r="E39" s="138">
        <v>110210707.54836649</v>
      </c>
      <c r="F39" s="140" t="s">
        <v>237</v>
      </c>
      <c r="G39" s="141" t="s">
        <v>248</v>
      </c>
      <c r="H39" s="142" t="s">
        <v>19</v>
      </c>
      <c r="I39" s="143" t="s">
        <v>265</v>
      </c>
      <c r="J39" s="142" t="s">
        <v>129</v>
      </c>
      <c r="K39" s="144">
        <v>1263159.9719010484</v>
      </c>
      <c r="L39" s="145">
        <v>1.3</v>
      </c>
      <c r="M39" s="146">
        <v>0.08</v>
      </c>
      <c r="N39" s="147">
        <v>6.6259069769719958E-2</v>
      </c>
      <c r="O39" s="148">
        <v>8704.3636896849439</v>
      </c>
      <c r="P39" s="149">
        <v>0.1</v>
      </c>
      <c r="Q39" s="148">
        <v>870.43636896849443</v>
      </c>
      <c r="R39" s="150">
        <v>9574.8000586534381</v>
      </c>
      <c r="S39" s="108"/>
    </row>
    <row r="40" spans="1:19" s="3" customFormat="1" ht="14.65" customHeight="1" x14ac:dyDescent="0.35">
      <c r="A40" s="188" t="s">
        <v>24</v>
      </c>
      <c r="B40" s="166">
        <v>13350000</v>
      </c>
      <c r="C40" s="122">
        <v>4350000</v>
      </c>
      <c r="D40" s="123">
        <v>0.3258426966292135</v>
      </c>
      <c r="E40" s="122">
        <v>7372612</v>
      </c>
      <c r="F40" s="124" t="s">
        <v>240</v>
      </c>
      <c r="G40" s="125" t="s">
        <v>248</v>
      </c>
      <c r="H40" s="126" t="s">
        <v>9</v>
      </c>
      <c r="I40" s="127" t="s">
        <v>258</v>
      </c>
      <c r="J40" s="126" t="s">
        <v>101</v>
      </c>
      <c r="K40" s="128">
        <v>2402311.7752808989</v>
      </c>
      <c r="L40" s="129">
        <v>0.7</v>
      </c>
      <c r="M40" s="130">
        <v>0.08</v>
      </c>
      <c r="N40" s="131">
        <v>5.8038078800054189E-2</v>
      </c>
      <c r="O40" s="132">
        <v>7807.8313664988482</v>
      </c>
      <c r="P40" s="133">
        <v>0.21017117499999999</v>
      </c>
      <c r="Q40" s="132">
        <v>1640.9810924989185</v>
      </c>
      <c r="R40" s="134">
        <v>9448.812458997767</v>
      </c>
      <c r="S40" s="108"/>
    </row>
    <row r="41" spans="1:19" s="3" customFormat="1" ht="14.65" customHeight="1" thickBot="1" x14ac:dyDescent="0.4">
      <c r="A41" s="189"/>
      <c r="B41" s="167">
        <v>13350000</v>
      </c>
      <c r="C41" s="138">
        <v>9000000</v>
      </c>
      <c r="D41" s="139">
        <v>0.6741573033707865</v>
      </c>
      <c r="E41" s="138">
        <v>7372612</v>
      </c>
      <c r="F41" s="140" t="s">
        <v>240</v>
      </c>
      <c r="G41" s="141" t="s">
        <v>248</v>
      </c>
      <c r="H41" s="142" t="s">
        <v>12</v>
      </c>
      <c r="I41" s="143" t="s">
        <v>261</v>
      </c>
      <c r="J41" s="142" t="s">
        <v>171</v>
      </c>
      <c r="K41" s="144">
        <v>4970300.2247191006</v>
      </c>
      <c r="L41" s="145">
        <v>0.75</v>
      </c>
      <c r="M41" s="146">
        <v>0.08</v>
      </c>
      <c r="N41" s="147">
        <v>5.0962687057025433E-2</v>
      </c>
      <c r="O41" s="148">
        <v>15197.991295909365</v>
      </c>
      <c r="P41" s="149">
        <v>0.21017117499999999</v>
      </c>
      <c r="Q41" s="148">
        <v>3194.1796883010438</v>
      </c>
      <c r="R41" s="150">
        <v>18392.17098421041</v>
      </c>
      <c r="S41" s="108"/>
    </row>
    <row r="42" spans="1:19" s="3" customFormat="1" ht="14.65" customHeight="1" x14ac:dyDescent="0.35">
      <c r="A42" s="188" t="s">
        <v>25</v>
      </c>
      <c r="B42" s="166">
        <v>62500000</v>
      </c>
      <c r="C42" s="122">
        <v>3850000</v>
      </c>
      <c r="D42" s="123">
        <v>6.1600000000000002E-2</v>
      </c>
      <c r="E42" s="122">
        <v>34825463.037500001</v>
      </c>
      <c r="F42" s="124" t="s">
        <v>241</v>
      </c>
      <c r="G42" s="125" t="s">
        <v>248</v>
      </c>
      <c r="H42" s="126" t="s">
        <v>10</v>
      </c>
      <c r="I42" s="127" t="s">
        <v>105</v>
      </c>
      <c r="J42" s="126" t="s">
        <v>103</v>
      </c>
      <c r="K42" s="128">
        <v>2145248.52311</v>
      </c>
      <c r="L42" s="129">
        <v>0.5</v>
      </c>
      <c r="M42" s="130">
        <v>0.08</v>
      </c>
      <c r="N42" s="131">
        <v>5.9336544337995664E-2</v>
      </c>
      <c r="O42" s="132">
        <v>5091.6653643014488</v>
      </c>
      <c r="P42" s="133">
        <v>0.1</v>
      </c>
      <c r="Q42" s="132">
        <v>509.1665364301449</v>
      </c>
      <c r="R42" s="134">
        <v>5600.831900731594</v>
      </c>
      <c r="S42" s="108"/>
    </row>
    <row r="43" spans="1:19" s="3" customFormat="1" ht="14.65" customHeight="1" x14ac:dyDescent="0.35">
      <c r="A43" s="190"/>
      <c r="B43" s="1">
        <v>62500000</v>
      </c>
      <c r="C43" s="4">
        <v>2800000</v>
      </c>
      <c r="D43" s="99">
        <v>4.48E-2</v>
      </c>
      <c r="E43" s="4">
        <v>34825463.037500001</v>
      </c>
      <c r="F43" s="91" t="s">
        <v>241</v>
      </c>
      <c r="G43" s="92" t="s">
        <v>248</v>
      </c>
      <c r="H43" s="10" t="s">
        <v>11</v>
      </c>
      <c r="I43" s="89" t="s">
        <v>259</v>
      </c>
      <c r="J43" s="10" t="s">
        <v>107</v>
      </c>
      <c r="K43" s="101">
        <v>1560180.7440800001</v>
      </c>
      <c r="L43" s="90">
        <v>0.95</v>
      </c>
      <c r="M43" s="5">
        <v>0.08</v>
      </c>
      <c r="N43" s="12">
        <v>6.3321921321109309E-2</v>
      </c>
      <c r="O43" s="6">
        <v>7508.3168165741081</v>
      </c>
      <c r="P43" s="7">
        <v>0.1</v>
      </c>
      <c r="Q43" s="6">
        <v>750.83168165741085</v>
      </c>
      <c r="R43" s="135">
        <v>8259.1484982315196</v>
      </c>
      <c r="S43" s="108"/>
    </row>
    <row r="44" spans="1:19" s="3" customFormat="1" ht="14.65" customHeight="1" x14ac:dyDescent="0.35">
      <c r="A44" s="190"/>
      <c r="B44" s="1">
        <v>62500000</v>
      </c>
      <c r="C44" s="4">
        <v>21000000</v>
      </c>
      <c r="D44" s="99">
        <v>0.33600000000000002</v>
      </c>
      <c r="E44" s="4">
        <v>34825463.037500001</v>
      </c>
      <c r="F44" s="91" t="s">
        <v>241</v>
      </c>
      <c r="G44" s="92" t="s">
        <v>248</v>
      </c>
      <c r="H44" s="10" t="s">
        <v>15</v>
      </c>
      <c r="I44" s="89" t="s">
        <v>262</v>
      </c>
      <c r="J44" s="10" t="s">
        <v>109</v>
      </c>
      <c r="K44" s="101">
        <v>11701355.580600001</v>
      </c>
      <c r="L44" s="90">
        <v>0.9</v>
      </c>
      <c r="M44" s="5">
        <v>0.08</v>
      </c>
      <c r="N44" s="12">
        <v>4.4883515677061954E-2</v>
      </c>
      <c r="O44" s="6">
        <v>37814.25431842103</v>
      </c>
      <c r="P44" s="7">
        <v>0.1</v>
      </c>
      <c r="Q44" s="6">
        <v>3781.4254318421031</v>
      </c>
      <c r="R44" s="135">
        <v>41595.679750263131</v>
      </c>
      <c r="S44" s="108"/>
    </row>
    <row r="45" spans="1:19" s="3" customFormat="1" ht="14.65" customHeight="1" x14ac:dyDescent="0.35">
      <c r="A45" s="190"/>
      <c r="B45" s="1">
        <v>62500000</v>
      </c>
      <c r="C45" s="4">
        <v>16700000</v>
      </c>
      <c r="D45" s="99">
        <v>0.26719999999999999</v>
      </c>
      <c r="E45" s="4">
        <v>34825463.037500001</v>
      </c>
      <c r="F45" s="91" t="s">
        <v>241</v>
      </c>
      <c r="G45" s="92" t="s">
        <v>248</v>
      </c>
      <c r="H45" s="10" t="s">
        <v>16</v>
      </c>
      <c r="I45" s="89" t="s">
        <v>260</v>
      </c>
      <c r="J45" s="10" t="s">
        <v>112</v>
      </c>
      <c r="K45" s="101">
        <v>9305363.7236199994</v>
      </c>
      <c r="L45" s="90">
        <v>1.05</v>
      </c>
      <c r="M45" s="5">
        <v>0.08</v>
      </c>
      <c r="N45" s="12">
        <v>4.6311979188605759E-2</v>
      </c>
      <c r="O45" s="6">
        <v>36199.784133298497</v>
      </c>
      <c r="P45" s="7">
        <v>0.1</v>
      </c>
      <c r="Q45" s="6">
        <v>3619.9784133298499</v>
      </c>
      <c r="R45" s="135">
        <v>39819.76254662835</v>
      </c>
      <c r="S45" s="108"/>
    </row>
    <row r="46" spans="1:19" s="3" customFormat="1" ht="14.65" customHeight="1" thickBot="1" x14ac:dyDescent="0.4">
      <c r="A46" s="189"/>
      <c r="B46" s="167">
        <v>62500000</v>
      </c>
      <c r="C46" s="138">
        <v>18150000</v>
      </c>
      <c r="D46" s="139">
        <v>0.29039999999999999</v>
      </c>
      <c r="E46" s="138">
        <v>34825463.037500001</v>
      </c>
      <c r="F46" s="140" t="s">
        <v>241</v>
      </c>
      <c r="G46" s="141" t="s">
        <v>248</v>
      </c>
      <c r="H46" s="142" t="s">
        <v>26</v>
      </c>
      <c r="I46" s="143" t="s">
        <v>266</v>
      </c>
      <c r="J46" s="142" t="s">
        <v>166</v>
      </c>
      <c r="K46" s="144">
        <v>10113314.466089999</v>
      </c>
      <c r="L46" s="145">
        <v>0.45</v>
      </c>
      <c r="M46" s="146">
        <v>0.08</v>
      </c>
      <c r="N46" s="147">
        <v>4.5777660086370742E-2</v>
      </c>
      <c r="O46" s="148">
        <v>16666.699391108785</v>
      </c>
      <c r="P46" s="149">
        <v>0.1</v>
      </c>
      <c r="Q46" s="148">
        <v>1666.6699391108787</v>
      </c>
      <c r="R46" s="150">
        <v>18333.369330219663</v>
      </c>
      <c r="S46" s="108"/>
    </row>
    <row r="47" spans="1:19" x14ac:dyDescent="0.35">
      <c r="A47" s="168"/>
      <c r="B47" s="117"/>
      <c r="C47" s="117"/>
      <c r="D47" s="169"/>
      <c r="E47" s="117"/>
      <c r="F47" s="170"/>
      <c r="G47" s="170"/>
      <c r="H47" s="118"/>
      <c r="I47" s="118"/>
      <c r="J47" s="118"/>
      <c r="K47" s="119"/>
      <c r="L47" s="120"/>
      <c r="M47" s="168"/>
      <c r="N47" s="168"/>
      <c r="O47" s="117"/>
      <c r="P47" s="171"/>
      <c r="Q47" s="117"/>
      <c r="R47" s="168"/>
    </row>
    <row r="48" spans="1:19" x14ac:dyDescent="0.35">
      <c r="A48" s="2" t="s">
        <v>268</v>
      </c>
    </row>
  </sheetData>
  <autoFilter ref="A1:R46" xr:uid="{CE4C3E12-830C-4BF8-A0E3-9AF8278A57F6}"/>
  <mergeCells count="8">
    <mergeCell ref="A40:A41"/>
    <mergeCell ref="A42:A46"/>
    <mergeCell ref="A2:A6"/>
    <mergeCell ref="A8:A14"/>
    <mergeCell ref="A15:A22"/>
    <mergeCell ref="A23:A26"/>
    <mergeCell ref="A27:A32"/>
    <mergeCell ref="A33:A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9202-3FBB-49A6-948E-A1A98BD7A18A}">
  <dimension ref="A1:R33"/>
  <sheetViews>
    <sheetView zoomScale="110" zoomScaleNormal="110" workbookViewId="0">
      <pane ySplit="1" topLeftCell="A2" activePane="bottomLeft" state="frozen"/>
      <selection pane="bottomLeft" activeCell="J25" sqref="J25"/>
    </sheetView>
  </sheetViews>
  <sheetFormatPr defaultColWidth="8.7265625" defaultRowHeight="14.5" x14ac:dyDescent="0.35"/>
  <cols>
    <col min="1" max="1" width="10.26953125" style="93" bestFit="1" customWidth="1"/>
    <col min="2" max="2" width="18.7265625" style="1" bestFit="1" customWidth="1"/>
    <col min="3" max="3" width="18.7265625" style="1" hidden="1" customWidth="1"/>
    <col min="4" max="4" width="16.26953125" style="2" bestFit="1" customWidth="1"/>
    <col min="5" max="5" width="18.26953125" style="2" bestFit="1" customWidth="1"/>
    <col min="6" max="6" width="13.26953125" style="10" bestFit="1" customWidth="1"/>
    <col min="7" max="7" width="24.26953125" style="10" customWidth="1"/>
    <col min="8" max="8" width="18.54296875" style="10" customWidth="1"/>
    <col min="9" max="9" width="7.453125" style="90" customWidth="1"/>
    <col min="10" max="10" width="22.54296875" style="1" bestFit="1" customWidth="1"/>
    <col min="11" max="11" width="7" style="2" customWidth="1"/>
    <col min="12" max="12" width="9.81640625" style="2" bestFit="1" customWidth="1"/>
    <col min="13" max="13" width="17.7265625" style="1" bestFit="1" customWidth="1"/>
    <col min="14" max="14" width="12.453125" style="11" bestFit="1" customWidth="1"/>
    <col min="15" max="15" width="21.453125" style="1" customWidth="1"/>
    <col min="16" max="16" width="16.7265625" style="2" bestFit="1" customWidth="1"/>
    <col min="17" max="17" width="8.7265625" style="2"/>
    <col min="18" max="18" width="12.7265625" style="2" hidden="1" customWidth="1"/>
    <col min="19" max="16384" width="8.7265625" style="2"/>
  </cols>
  <sheetData>
    <row r="1" spans="1:17" s="8" customFormat="1" ht="29.5" thickBot="1" x14ac:dyDescent="0.4">
      <c r="A1" s="110" t="s">
        <v>5</v>
      </c>
      <c r="B1" s="111" t="s">
        <v>252</v>
      </c>
      <c r="C1" s="186" t="s">
        <v>253</v>
      </c>
      <c r="D1" s="111" t="s">
        <v>27</v>
      </c>
      <c r="E1" s="110" t="s">
        <v>29</v>
      </c>
      <c r="F1" s="110" t="s">
        <v>28</v>
      </c>
      <c r="G1" s="110" t="s">
        <v>235</v>
      </c>
      <c r="H1" s="110" t="s">
        <v>30</v>
      </c>
      <c r="I1" s="113" t="s">
        <v>0</v>
      </c>
      <c r="J1" s="111" t="s">
        <v>254</v>
      </c>
      <c r="K1" s="114" t="s">
        <v>1</v>
      </c>
      <c r="L1" s="110" t="s">
        <v>2</v>
      </c>
      <c r="M1" s="111" t="s">
        <v>14</v>
      </c>
      <c r="N1" s="115" t="s">
        <v>3</v>
      </c>
      <c r="O1" s="111" t="s">
        <v>4</v>
      </c>
      <c r="P1" s="116" t="s">
        <v>250</v>
      </c>
    </row>
    <row r="2" spans="1:17" ht="14.65" customHeight="1" x14ac:dyDescent="0.35">
      <c r="A2" s="188" t="s">
        <v>6</v>
      </c>
      <c r="B2" s="121">
        <v>32700000</v>
      </c>
      <c r="C2" s="121"/>
      <c r="D2" s="174" t="s">
        <v>13</v>
      </c>
      <c r="E2" s="175" t="s">
        <v>255</v>
      </c>
      <c r="F2" s="126" t="s">
        <v>9</v>
      </c>
      <c r="G2" s="127" t="s">
        <v>258</v>
      </c>
      <c r="H2" s="126" t="s">
        <v>101</v>
      </c>
      <c r="I2" s="129">
        <v>0.7</v>
      </c>
      <c r="J2" s="122">
        <v>16000000</v>
      </c>
      <c r="K2" s="176">
        <v>0.22</v>
      </c>
      <c r="L2" s="131">
        <v>4.3132639022018832E-2</v>
      </c>
      <c r="M2" s="132">
        <v>106278.82255025441</v>
      </c>
      <c r="N2" s="133">
        <v>0.1</v>
      </c>
      <c r="O2" s="132">
        <v>10627.882255025441</v>
      </c>
      <c r="P2" s="134">
        <v>116906.70480527985</v>
      </c>
      <c r="Q2" s="172"/>
    </row>
    <row r="3" spans="1:17" ht="14.65" customHeight="1" x14ac:dyDescent="0.35">
      <c r="A3" s="190"/>
      <c r="B3" s="9">
        <v>32700000</v>
      </c>
      <c r="C3" s="9"/>
      <c r="D3" s="102" t="s">
        <v>13</v>
      </c>
      <c r="E3" s="8" t="s">
        <v>255</v>
      </c>
      <c r="F3" s="10" t="s">
        <v>11</v>
      </c>
      <c r="G3" s="89" t="s">
        <v>259</v>
      </c>
      <c r="H3" s="10" t="s">
        <v>107</v>
      </c>
      <c r="I3" s="90">
        <v>0.95</v>
      </c>
      <c r="J3" s="4">
        <v>13000000</v>
      </c>
      <c r="K3" s="103">
        <v>0.22</v>
      </c>
      <c r="L3" s="12">
        <v>4.4269956823570523E-2</v>
      </c>
      <c r="M3" s="6">
        <v>120281.47268964112</v>
      </c>
      <c r="N3" s="7">
        <v>0.1</v>
      </c>
      <c r="O3" s="6">
        <v>12028.147268964112</v>
      </c>
      <c r="P3" s="135">
        <v>132309.61995860524</v>
      </c>
      <c r="Q3" s="172"/>
    </row>
    <row r="4" spans="1:17" ht="14.65" customHeight="1" thickBot="1" x14ac:dyDescent="0.4">
      <c r="A4" s="189"/>
      <c r="B4" s="137">
        <v>32700000</v>
      </c>
      <c r="C4" s="177" t="s">
        <v>242</v>
      </c>
      <c r="D4" s="177" t="s">
        <v>13</v>
      </c>
      <c r="E4" s="178" t="s">
        <v>255</v>
      </c>
      <c r="F4" s="142" t="s">
        <v>15</v>
      </c>
      <c r="G4" s="143" t="s">
        <v>262</v>
      </c>
      <c r="H4" s="142" t="s">
        <v>109</v>
      </c>
      <c r="I4" s="145">
        <v>0.9</v>
      </c>
      <c r="J4" s="138">
        <v>3700000</v>
      </c>
      <c r="K4" s="179">
        <v>0.22</v>
      </c>
      <c r="L4" s="147">
        <v>5.3589531212638181E-2</v>
      </c>
      <c r="M4" s="148">
        <v>39259.690566378733</v>
      </c>
      <c r="N4" s="149">
        <v>0.1</v>
      </c>
      <c r="O4" s="148">
        <v>3925.9690566378736</v>
      </c>
      <c r="P4" s="150">
        <v>43185.659623016603</v>
      </c>
      <c r="Q4" s="172"/>
    </row>
    <row r="5" spans="1:17" ht="14.65" customHeight="1" thickBot="1" x14ac:dyDescent="0.4">
      <c r="A5" s="180" t="s">
        <v>267</v>
      </c>
      <c r="B5" s="152">
        <v>25058600</v>
      </c>
      <c r="C5" s="152"/>
      <c r="D5" s="181" t="s">
        <v>13</v>
      </c>
      <c r="E5" s="182" t="s">
        <v>255</v>
      </c>
      <c r="F5" s="157" t="s">
        <v>11</v>
      </c>
      <c r="G5" s="158" t="s">
        <v>259</v>
      </c>
      <c r="H5" s="157" t="s">
        <v>107</v>
      </c>
      <c r="I5" s="160">
        <v>0.95</v>
      </c>
      <c r="J5" s="153">
        <v>25058600</v>
      </c>
      <c r="K5" s="183">
        <v>0.22</v>
      </c>
      <c r="L5" s="162">
        <v>7.9420000000000004E-2</v>
      </c>
      <c r="M5" s="163"/>
      <c r="N5" s="164">
        <v>0.25</v>
      </c>
      <c r="O5" s="163">
        <v>0</v>
      </c>
      <c r="P5" s="165">
        <v>493702.97406726598</v>
      </c>
      <c r="Q5" s="172"/>
    </row>
    <row r="6" spans="1:17" ht="14.65" customHeight="1" x14ac:dyDescent="0.35">
      <c r="A6" s="188" t="s">
        <v>8</v>
      </c>
      <c r="B6" s="166">
        <v>23680000</v>
      </c>
      <c r="C6" s="166"/>
      <c r="D6" s="174" t="s">
        <v>236</v>
      </c>
      <c r="E6" s="175" t="s">
        <v>255</v>
      </c>
      <c r="F6" s="126" t="s">
        <v>9</v>
      </c>
      <c r="G6" s="127" t="s">
        <v>258</v>
      </c>
      <c r="H6" s="126" t="s">
        <v>101</v>
      </c>
      <c r="I6" s="129">
        <v>0.7</v>
      </c>
      <c r="J6" s="122">
        <v>16544000</v>
      </c>
      <c r="K6" s="176">
        <v>0.22</v>
      </c>
      <c r="L6" s="131">
        <v>4.2958173527341617E-2</v>
      </c>
      <c r="M6" s="132">
        <v>109447.80351679631</v>
      </c>
      <c r="N6" s="133">
        <v>0.10825000000000001</v>
      </c>
      <c r="O6" s="132">
        <v>11847.724730693202</v>
      </c>
      <c r="P6" s="134">
        <v>121295.52824748951</v>
      </c>
      <c r="Q6" s="172"/>
    </row>
    <row r="7" spans="1:17" ht="14.65" customHeight="1" x14ac:dyDescent="0.35">
      <c r="A7" s="190"/>
      <c r="B7" s="1">
        <v>23680000</v>
      </c>
      <c r="D7" s="102" t="s">
        <v>236</v>
      </c>
      <c r="E7" s="8" t="s">
        <v>255</v>
      </c>
      <c r="F7" s="10" t="s">
        <v>10</v>
      </c>
      <c r="G7" s="89" t="s">
        <v>105</v>
      </c>
      <c r="H7" s="10" t="s">
        <v>103</v>
      </c>
      <c r="I7" s="90">
        <v>0.5</v>
      </c>
      <c r="J7" s="4">
        <v>792000</v>
      </c>
      <c r="K7" s="103">
        <v>0.22</v>
      </c>
      <c r="L7" s="12">
        <v>7.3702866882032689E-2</v>
      </c>
      <c r="M7" s="6">
        <v>6420.9937627626878</v>
      </c>
      <c r="N7" s="7">
        <v>0.10825000000000001</v>
      </c>
      <c r="O7" s="6">
        <v>695.07257481906106</v>
      </c>
      <c r="P7" s="135">
        <v>7116.0663375817485</v>
      </c>
      <c r="Q7" s="172"/>
    </row>
    <row r="8" spans="1:17" ht="14.65" customHeight="1" x14ac:dyDescent="0.35">
      <c r="A8" s="190"/>
      <c r="B8" s="1">
        <v>23680000</v>
      </c>
      <c r="D8" s="102" t="s">
        <v>236</v>
      </c>
      <c r="E8" s="8" t="s">
        <v>255</v>
      </c>
      <c r="F8" s="10" t="s">
        <v>11</v>
      </c>
      <c r="G8" s="89" t="s">
        <v>259</v>
      </c>
      <c r="H8" s="10" t="s">
        <v>107</v>
      </c>
      <c r="I8" s="90">
        <v>0.95</v>
      </c>
      <c r="J8" s="4">
        <v>5920000</v>
      </c>
      <c r="K8" s="103">
        <v>0.22</v>
      </c>
      <c r="L8" s="12">
        <v>4.95466041237239E-2</v>
      </c>
      <c r="M8" s="6">
        <v>61303.022350201107</v>
      </c>
      <c r="N8" s="7">
        <v>0.10825000000000001</v>
      </c>
      <c r="O8" s="6">
        <v>6636.0521694092704</v>
      </c>
      <c r="P8" s="135">
        <v>67939.074519610382</v>
      </c>
      <c r="Q8" s="172"/>
    </row>
    <row r="9" spans="1:17" ht="14.65" customHeight="1" x14ac:dyDescent="0.35">
      <c r="A9" s="190"/>
      <c r="B9" s="1">
        <v>23680000</v>
      </c>
      <c r="D9" s="102" t="s">
        <v>236</v>
      </c>
      <c r="E9" s="8" t="s">
        <v>255</v>
      </c>
      <c r="F9" s="10" t="s">
        <v>15</v>
      </c>
      <c r="G9" s="89" t="s">
        <v>262</v>
      </c>
      <c r="H9" s="10" t="s">
        <v>109</v>
      </c>
      <c r="I9" s="90">
        <v>0.9</v>
      </c>
      <c r="J9" s="4">
        <v>240000</v>
      </c>
      <c r="K9" s="103">
        <v>0.22</v>
      </c>
      <c r="L9" s="12">
        <v>0.10045559766521664</v>
      </c>
      <c r="M9" s="6">
        <v>4773.6500010510945</v>
      </c>
      <c r="N9" s="7">
        <v>0.10825000000000001</v>
      </c>
      <c r="O9" s="6">
        <v>516.74761261378103</v>
      </c>
      <c r="P9" s="135">
        <v>5290.3976136648753</v>
      </c>
      <c r="Q9" s="172"/>
    </row>
    <row r="10" spans="1:17" ht="14.65" customHeight="1" thickBot="1" x14ac:dyDescent="0.4">
      <c r="A10" s="189"/>
      <c r="B10" s="167">
        <v>23680000</v>
      </c>
      <c r="C10" s="167"/>
      <c r="D10" s="177" t="s">
        <v>236</v>
      </c>
      <c r="E10" s="178" t="s">
        <v>255</v>
      </c>
      <c r="F10" s="142" t="s">
        <v>16</v>
      </c>
      <c r="G10" s="143" t="s">
        <v>260</v>
      </c>
      <c r="H10" s="142" t="s">
        <v>112</v>
      </c>
      <c r="I10" s="145">
        <v>1.05</v>
      </c>
      <c r="J10" s="138">
        <v>184000</v>
      </c>
      <c r="K10" s="179">
        <v>0.22</v>
      </c>
      <c r="L10" s="147">
        <v>0.10835611064020589</v>
      </c>
      <c r="M10" s="148">
        <v>4605.5681266513111</v>
      </c>
      <c r="N10" s="149">
        <v>0.10825000000000001</v>
      </c>
      <c r="O10" s="148">
        <v>498.55274971000449</v>
      </c>
      <c r="P10" s="150">
        <v>5104.1208763613158</v>
      </c>
      <c r="Q10" s="172"/>
    </row>
    <row r="11" spans="1:17" ht="14.65" customHeight="1" x14ac:dyDescent="0.35">
      <c r="A11" s="188" t="s">
        <v>20</v>
      </c>
      <c r="B11" s="166">
        <v>38320000</v>
      </c>
      <c r="C11" s="166">
        <v>38320000</v>
      </c>
      <c r="D11" s="174" t="s">
        <v>237</v>
      </c>
      <c r="E11" s="175" t="s">
        <v>255</v>
      </c>
      <c r="F11" s="126" t="s">
        <v>9</v>
      </c>
      <c r="G11" s="127" t="s">
        <v>258</v>
      </c>
      <c r="H11" s="126" t="s">
        <v>101</v>
      </c>
      <c r="I11" s="129">
        <v>0.7</v>
      </c>
      <c r="J11" s="122">
        <v>15200000</v>
      </c>
      <c r="K11" s="176">
        <v>0.22</v>
      </c>
      <c r="L11" s="131">
        <v>4.340486871155895E-2</v>
      </c>
      <c r="M11" s="132">
        <v>101602.11668001719</v>
      </c>
      <c r="N11" s="133">
        <v>0.1</v>
      </c>
      <c r="O11" s="132">
        <v>10160.211668001721</v>
      </c>
      <c r="P11" s="134">
        <v>111762.32834801891</v>
      </c>
      <c r="Q11" s="172"/>
    </row>
    <row r="12" spans="1:17" ht="14.65" customHeight="1" x14ac:dyDescent="0.35">
      <c r="A12" s="190"/>
      <c r="B12" s="1">
        <v>38320000</v>
      </c>
      <c r="C12" s="1">
        <v>38320000</v>
      </c>
      <c r="D12" s="102" t="s">
        <v>237</v>
      </c>
      <c r="E12" s="8" t="s">
        <v>255</v>
      </c>
      <c r="F12" s="10" t="s">
        <v>10</v>
      </c>
      <c r="G12" s="89" t="s">
        <v>105</v>
      </c>
      <c r="H12" s="10" t="s">
        <v>103</v>
      </c>
      <c r="I12" s="90">
        <v>0.5</v>
      </c>
      <c r="J12" s="4">
        <v>4000000</v>
      </c>
      <c r="K12" s="103">
        <v>0.22</v>
      </c>
      <c r="L12" s="12">
        <v>5.2865252596366312E-2</v>
      </c>
      <c r="M12" s="6">
        <v>23260.711142401178</v>
      </c>
      <c r="N12" s="7">
        <v>0.1</v>
      </c>
      <c r="O12" s="6">
        <v>2326.0711142401178</v>
      </c>
      <c r="P12" s="135">
        <v>25586.782256641294</v>
      </c>
      <c r="Q12" s="172"/>
    </row>
    <row r="13" spans="1:17" ht="14.65" customHeight="1" x14ac:dyDescent="0.35">
      <c r="A13" s="190"/>
      <c r="B13" s="1">
        <v>38320000</v>
      </c>
      <c r="C13" s="1">
        <v>38320000</v>
      </c>
      <c r="D13" s="102" t="s">
        <v>237</v>
      </c>
      <c r="E13" s="8" t="s">
        <v>255</v>
      </c>
      <c r="F13" s="10" t="s">
        <v>15</v>
      </c>
      <c r="G13" s="89" t="s">
        <v>262</v>
      </c>
      <c r="H13" s="10" t="s">
        <v>109</v>
      </c>
      <c r="I13" s="90">
        <v>0.9</v>
      </c>
      <c r="J13" s="4">
        <v>11600000</v>
      </c>
      <c r="K13" s="103">
        <v>0.22</v>
      </c>
      <c r="L13" s="12">
        <v>4.4935398140706823E-2</v>
      </c>
      <c r="M13" s="6">
        <v>103207.62244957543</v>
      </c>
      <c r="N13" s="7">
        <v>0.1</v>
      </c>
      <c r="O13" s="6">
        <v>10320.762244957543</v>
      </c>
      <c r="P13" s="135">
        <v>113528.38469453297</v>
      </c>
      <c r="Q13" s="172"/>
    </row>
    <row r="14" spans="1:17" ht="14.65" customHeight="1" thickBot="1" x14ac:dyDescent="0.4">
      <c r="A14" s="189"/>
      <c r="B14" s="167">
        <v>38320000</v>
      </c>
      <c r="C14" s="167">
        <v>38320000</v>
      </c>
      <c r="D14" s="177" t="s">
        <v>237</v>
      </c>
      <c r="E14" s="178" t="s">
        <v>255</v>
      </c>
      <c r="F14" s="142" t="s">
        <v>16</v>
      </c>
      <c r="G14" s="143" t="s">
        <v>260</v>
      </c>
      <c r="H14" s="142" t="s">
        <v>112</v>
      </c>
      <c r="I14" s="145">
        <v>1.05</v>
      </c>
      <c r="J14" s="138">
        <v>7520000</v>
      </c>
      <c r="K14" s="179">
        <v>0.22</v>
      </c>
      <c r="L14" s="147">
        <v>4.7762858809366621E-2</v>
      </c>
      <c r="M14" s="148">
        <v>82969.81729492695</v>
      </c>
      <c r="N14" s="149">
        <v>0.1</v>
      </c>
      <c r="O14" s="148">
        <v>8296.9817294926961</v>
      </c>
      <c r="P14" s="150">
        <v>91266.799024419641</v>
      </c>
      <c r="Q14" s="172"/>
    </row>
    <row r="15" spans="1:17" ht="14.65" customHeight="1" x14ac:dyDescent="0.35">
      <c r="A15" s="188" t="s">
        <v>21</v>
      </c>
      <c r="B15" s="166">
        <v>34901500</v>
      </c>
      <c r="C15" s="166"/>
      <c r="D15" s="174" t="s">
        <v>238</v>
      </c>
      <c r="E15" s="175" t="s">
        <v>255</v>
      </c>
      <c r="F15" s="126" t="s">
        <v>11</v>
      </c>
      <c r="G15" s="127" t="s">
        <v>259</v>
      </c>
      <c r="H15" s="126" t="s">
        <v>107</v>
      </c>
      <c r="I15" s="129">
        <v>0.95</v>
      </c>
      <c r="J15" s="122">
        <v>27213000</v>
      </c>
      <c r="K15" s="176">
        <v>0.22</v>
      </c>
      <c r="L15" s="131">
        <v>4.0619142075189157E-2</v>
      </c>
      <c r="M15" s="132">
        <v>231022.06107805361</v>
      </c>
      <c r="N15" s="133">
        <v>0.1</v>
      </c>
      <c r="O15" s="132">
        <v>23102.206107805363</v>
      </c>
      <c r="P15" s="134">
        <v>254124.26718585897</v>
      </c>
      <c r="Q15" s="172"/>
    </row>
    <row r="16" spans="1:17" ht="14.65" customHeight="1" x14ac:dyDescent="0.35">
      <c r="A16" s="190"/>
      <c r="B16" s="1">
        <v>34901500</v>
      </c>
      <c r="D16" s="102" t="s">
        <v>238</v>
      </c>
      <c r="E16" s="8" t="s">
        <v>255</v>
      </c>
      <c r="F16" s="10" t="s">
        <v>15</v>
      </c>
      <c r="G16" s="89" t="s">
        <v>262</v>
      </c>
      <c r="H16" s="10" t="s">
        <v>109</v>
      </c>
      <c r="I16" s="90">
        <v>0.9</v>
      </c>
      <c r="J16" s="4">
        <v>5944750</v>
      </c>
      <c r="K16" s="103">
        <v>0.22</v>
      </c>
      <c r="L16" s="12">
        <v>4.95140117329749E-2</v>
      </c>
      <c r="M16" s="6">
        <v>58280.9874074213</v>
      </c>
      <c r="N16" s="7">
        <v>0.1</v>
      </c>
      <c r="O16" s="6">
        <v>5828.0987407421308</v>
      </c>
      <c r="P16" s="135">
        <v>64109.086148163435</v>
      </c>
      <c r="Q16" s="172"/>
    </row>
    <row r="17" spans="1:17" ht="14.65" customHeight="1" thickBot="1" x14ac:dyDescent="0.4">
      <c r="A17" s="189"/>
      <c r="B17" s="167">
        <v>34901500</v>
      </c>
      <c r="C17" s="167"/>
      <c r="D17" s="177" t="s">
        <v>238</v>
      </c>
      <c r="E17" s="178" t="s">
        <v>255</v>
      </c>
      <c r="F17" s="142" t="s">
        <v>16</v>
      </c>
      <c r="G17" s="143" t="s">
        <v>260</v>
      </c>
      <c r="H17" s="142" t="s">
        <v>112</v>
      </c>
      <c r="I17" s="145">
        <v>1.05</v>
      </c>
      <c r="J17" s="138">
        <v>1743750</v>
      </c>
      <c r="K17" s="179">
        <v>0.22</v>
      </c>
      <c r="L17" s="147">
        <v>6.1871779470531151E-2</v>
      </c>
      <c r="M17" s="148">
        <v>24922.339469351638</v>
      </c>
      <c r="N17" s="149">
        <v>0.1</v>
      </c>
      <c r="O17" s="148">
        <v>2492.2339469351641</v>
      </c>
      <c r="P17" s="150">
        <v>27414.573416286803</v>
      </c>
      <c r="Q17" s="172"/>
    </row>
    <row r="18" spans="1:17" ht="14.65" customHeight="1" x14ac:dyDescent="0.35">
      <c r="A18" s="188" t="s">
        <v>22</v>
      </c>
      <c r="B18" s="166">
        <v>48000000</v>
      </c>
      <c r="C18" s="166"/>
      <c r="D18" s="174" t="s">
        <v>239</v>
      </c>
      <c r="E18" s="175" t="s">
        <v>255</v>
      </c>
      <c r="F18" s="126" t="s">
        <v>9</v>
      </c>
      <c r="G18" s="127" t="s">
        <v>258</v>
      </c>
      <c r="H18" s="126" t="s">
        <v>101</v>
      </c>
      <c r="I18" s="129">
        <v>0.7</v>
      </c>
      <c r="J18" s="122">
        <v>3200000</v>
      </c>
      <c r="K18" s="176">
        <v>0.22</v>
      </c>
      <c r="L18" s="131">
        <v>5.4999999999999986E-2</v>
      </c>
      <c r="M18" s="132">
        <v>27103.999999999993</v>
      </c>
      <c r="N18" s="133">
        <v>0.1</v>
      </c>
      <c r="O18" s="132">
        <v>2710.3999999999996</v>
      </c>
      <c r="P18" s="134">
        <v>29814.399999999994</v>
      </c>
      <c r="Q18" s="172"/>
    </row>
    <row r="19" spans="1:17" ht="14.65" customHeight="1" x14ac:dyDescent="0.35">
      <c r="A19" s="190"/>
      <c r="B19" s="1">
        <v>48000000</v>
      </c>
      <c r="D19" s="102" t="s">
        <v>239</v>
      </c>
      <c r="E19" s="8" t="s">
        <v>255</v>
      </c>
      <c r="F19" s="10" t="s">
        <v>10</v>
      </c>
      <c r="G19" s="89" t="s">
        <v>105</v>
      </c>
      <c r="H19" s="10" t="s">
        <v>103</v>
      </c>
      <c r="I19" s="90">
        <v>0.5</v>
      </c>
      <c r="J19" s="4">
        <v>3200000</v>
      </c>
      <c r="K19" s="103">
        <v>0.22</v>
      </c>
      <c r="L19" s="12">
        <v>5.4999999999999986E-2</v>
      </c>
      <c r="M19" s="6">
        <v>19359.999999999996</v>
      </c>
      <c r="N19" s="7">
        <v>0.1</v>
      </c>
      <c r="O19" s="6">
        <v>1935.9999999999998</v>
      </c>
      <c r="P19" s="135">
        <v>21295.999999999996</v>
      </c>
      <c r="Q19" s="172"/>
    </row>
    <row r="20" spans="1:17" ht="14.65" customHeight="1" x14ac:dyDescent="0.35">
      <c r="A20" s="190"/>
      <c r="B20" s="1">
        <v>48000000</v>
      </c>
      <c r="D20" s="102" t="s">
        <v>239</v>
      </c>
      <c r="E20" s="8" t="s">
        <v>255</v>
      </c>
      <c r="F20" s="10" t="s">
        <v>11</v>
      </c>
      <c r="G20" s="89" t="s">
        <v>259</v>
      </c>
      <c r="H20" s="10" t="s">
        <v>107</v>
      </c>
      <c r="I20" s="90">
        <v>0.95</v>
      </c>
      <c r="J20" s="4">
        <v>3200000</v>
      </c>
      <c r="K20" s="103">
        <v>0.22</v>
      </c>
      <c r="L20" s="12">
        <v>5.4999999999999986E-2</v>
      </c>
      <c r="M20" s="6">
        <v>36783.999999999993</v>
      </c>
      <c r="N20" s="7">
        <v>0.1</v>
      </c>
      <c r="O20" s="6">
        <v>3678.3999999999996</v>
      </c>
      <c r="P20" s="135">
        <v>40462.399999999994</v>
      </c>
      <c r="Q20" s="172"/>
    </row>
    <row r="21" spans="1:17" ht="14.65" customHeight="1" x14ac:dyDescent="0.35">
      <c r="A21" s="190"/>
      <c r="B21" s="1">
        <v>48000000</v>
      </c>
      <c r="D21" s="102" t="s">
        <v>239</v>
      </c>
      <c r="E21" s="8" t="s">
        <v>255</v>
      </c>
      <c r="F21" s="10" t="s">
        <v>15</v>
      </c>
      <c r="G21" s="89" t="s">
        <v>262</v>
      </c>
      <c r="H21" s="10" t="s">
        <v>109</v>
      </c>
      <c r="I21" s="90">
        <v>0.9</v>
      </c>
      <c r="J21" s="4">
        <v>22400000</v>
      </c>
      <c r="K21" s="103">
        <v>0.22</v>
      </c>
      <c r="L21" s="12">
        <v>4.1478913748985852E-2</v>
      </c>
      <c r="M21" s="6">
        <v>183967.27825950205</v>
      </c>
      <c r="N21" s="7">
        <v>0.1</v>
      </c>
      <c r="O21" s="6">
        <v>18396.727825950205</v>
      </c>
      <c r="P21" s="135">
        <v>202364.00608545227</v>
      </c>
      <c r="Q21" s="172"/>
    </row>
    <row r="22" spans="1:17" ht="14.65" customHeight="1" thickBot="1" x14ac:dyDescent="0.4">
      <c r="A22" s="189"/>
      <c r="B22" s="167">
        <v>48000000</v>
      </c>
      <c r="C22" s="167"/>
      <c r="D22" s="177" t="s">
        <v>239</v>
      </c>
      <c r="E22" s="178" t="s">
        <v>255</v>
      </c>
      <c r="F22" s="142" t="s">
        <v>16</v>
      </c>
      <c r="G22" s="143" t="s">
        <v>260</v>
      </c>
      <c r="H22" s="142" t="s">
        <v>112</v>
      </c>
      <c r="I22" s="145">
        <v>1.05</v>
      </c>
      <c r="J22" s="138">
        <v>16000000</v>
      </c>
      <c r="K22" s="179">
        <v>0.22</v>
      </c>
      <c r="L22" s="147">
        <v>4.3132639022018832E-2</v>
      </c>
      <c r="M22" s="148">
        <v>159418.23382538161</v>
      </c>
      <c r="N22" s="149">
        <v>0.1</v>
      </c>
      <c r="O22" s="148">
        <v>15941.823382538161</v>
      </c>
      <c r="P22" s="150">
        <v>175360.05720791977</v>
      </c>
      <c r="Q22" s="172"/>
    </row>
    <row r="23" spans="1:17" ht="14.65" customHeight="1" x14ac:dyDescent="0.35">
      <c r="A23" s="188" t="s">
        <v>23</v>
      </c>
      <c r="B23" s="166">
        <v>114000000</v>
      </c>
      <c r="C23" s="184">
        <v>0.7</v>
      </c>
      <c r="D23" s="174" t="s">
        <v>237</v>
      </c>
      <c r="E23" s="175" t="s">
        <v>255</v>
      </c>
      <c r="F23" s="126" t="s">
        <v>9</v>
      </c>
      <c r="G23" s="127" t="s">
        <v>258</v>
      </c>
      <c r="H23" s="126" t="s">
        <v>101</v>
      </c>
      <c r="I23" s="129">
        <v>0.7</v>
      </c>
      <c r="J23" s="122">
        <v>79800000</v>
      </c>
      <c r="K23" s="176">
        <v>0.22</v>
      </c>
      <c r="L23" s="131">
        <v>3.6905559052444602E-2</v>
      </c>
      <c r="M23" s="132">
        <v>453539.7963073022</v>
      </c>
      <c r="N23" s="133">
        <v>0.24374999999999999</v>
      </c>
      <c r="O23" s="132">
        <v>110550.3253499049</v>
      </c>
      <c r="P23" s="134">
        <v>564090.12165720714</v>
      </c>
      <c r="Q23" s="172"/>
    </row>
    <row r="24" spans="1:17" ht="14.65" customHeight="1" x14ac:dyDescent="0.35">
      <c r="A24" s="190"/>
      <c r="B24" s="1">
        <v>114000000</v>
      </c>
      <c r="C24" s="105">
        <v>0.15</v>
      </c>
      <c r="D24" s="102" t="s">
        <v>237</v>
      </c>
      <c r="E24" s="8" t="s">
        <v>255</v>
      </c>
      <c r="F24" s="10" t="s">
        <v>11</v>
      </c>
      <c r="G24" s="89" t="s">
        <v>259</v>
      </c>
      <c r="H24" s="10" t="s">
        <v>107</v>
      </c>
      <c r="I24" s="90">
        <v>0.95</v>
      </c>
      <c r="J24" s="4">
        <v>17100000</v>
      </c>
      <c r="K24" s="103">
        <v>0.22</v>
      </c>
      <c r="L24" s="12">
        <v>4.2787968441677406E-2</v>
      </c>
      <c r="M24" s="6">
        <v>152919.92041371088</v>
      </c>
      <c r="N24" s="7">
        <v>0.24374999999999999</v>
      </c>
      <c r="O24" s="6">
        <v>37274.230600842027</v>
      </c>
      <c r="P24" s="135">
        <v>190194.15101455292</v>
      </c>
      <c r="Q24" s="172"/>
    </row>
    <row r="25" spans="1:17" ht="14.65" customHeight="1" x14ac:dyDescent="0.35">
      <c r="A25" s="190"/>
      <c r="B25" s="1">
        <v>114000000</v>
      </c>
      <c r="C25" s="105">
        <v>0.05</v>
      </c>
      <c r="D25" s="102" t="s">
        <v>237</v>
      </c>
      <c r="E25" s="8" t="s">
        <v>255</v>
      </c>
      <c r="F25" s="10" t="s">
        <v>15</v>
      </c>
      <c r="G25" s="89" t="s">
        <v>262</v>
      </c>
      <c r="H25" s="10" t="s">
        <v>109</v>
      </c>
      <c r="I25" s="90">
        <v>0.9</v>
      </c>
      <c r="J25" s="4">
        <v>5700000</v>
      </c>
      <c r="K25" s="103">
        <v>0.22</v>
      </c>
      <c r="L25" s="12">
        <v>4.9844952225586367E-2</v>
      </c>
      <c r="M25" s="6">
        <v>56255.013081796773</v>
      </c>
      <c r="N25" s="7">
        <v>0.224609375</v>
      </c>
      <c r="O25" s="6">
        <v>12635.403328919198</v>
      </c>
      <c r="P25" s="135">
        <v>68890.416410715974</v>
      </c>
      <c r="Q25" s="172"/>
    </row>
    <row r="26" spans="1:17" ht="14.65" customHeight="1" thickBot="1" x14ac:dyDescent="0.4">
      <c r="A26" s="189"/>
      <c r="B26" s="167">
        <v>114000000</v>
      </c>
      <c r="C26" s="185">
        <v>0.1</v>
      </c>
      <c r="D26" s="177" t="s">
        <v>237</v>
      </c>
      <c r="E26" s="178" t="s">
        <v>255</v>
      </c>
      <c r="F26" s="142" t="s">
        <v>16</v>
      </c>
      <c r="G26" s="143" t="s">
        <v>260</v>
      </c>
      <c r="H26" s="142" t="s">
        <v>112</v>
      </c>
      <c r="I26" s="145">
        <v>1.05</v>
      </c>
      <c r="J26" s="138">
        <v>11400000</v>
      </c>
      <c r="K26" s="179">
        <v>0.22</v>
      </c>
      <c r="L26" s="147">
        <v>4.5039661424964322E-2</v>
      </c>
      <c r="M26" s="148">
        <v>118607.44439650104</v>
      </c>
      <c r="N26" s="149">
        <v>0.19985937500000001</v>
      </c>
      <c r="O26" s="148">
        <v>23704.809707431952</v>
      </c>
      <c r="P26" s="150">
        <v>142312.254103933</v>
      </c>
      <c r="Q26" s="172"/>
    </row>
    <row r="27" spans="1:17" ht="14.65" customHeight="1" thickBot="1" x14ac:dyDescent="0.4">
      <c r="A27" s="180" t="s">
        <v>24</v>
      </c>
      <c r="B27" s="152">
        <v>4350000</v>
      </c>
      <c r="C27" s="152"/>
      <c r="D27" s="181" t="s">
        <v>240</v>
      </c>
      <c r="E27" s="182" t="s">
        <v>255</v>
      </c>
      <c r="F27" s="157" t="s">
        <v>9</v>
      </c>
      <c r="G27" s="158" t="s">
        <v>258</v>
      </c>
      <c r="H27" s="157" t="s">
        <v>101</v>
      </c>
      <c r="I27" s="160">
        <v>0.7</v>
      </c>
      <c r="J27" s="153">
        <v>4350000</v>
      </c>
      <c r="K27" s="183">
        <v>0.22</v>
      </c>
      <c r="L27" s="162">
        <v>5.2110791903307536E-2</v>
      </c>
      <c r="M27" s="163">
        <v>34909.019496025721</v>
      </c>
      <c r="N27" s="164">
        <v>0.2290625</v>
      </c>
      <c r="O27" s="163">
        <v>7996.3472783083917</v>
      </c>
      <c r="P27" s="165">
        <v>42905.366774334114</v>
      </c>
      <c r="Q27" s="172"/>
    </row>
    <row r="28" spans="1:17" ht="14.65" customHeight="1" x14ac:dyDescent="0.35">
      <c r="A28" s="188" t="s">
        <v>25</v>
      </c>
      <c r="B28" s="166">
        <v>44350000</v>
      </c>
      <c r="C28" s="166"/>
      <c r="D28" s="174" t="s">
        <v>241</v>
      </c>
      <c r="E28" s="175" t="s">
        <v>255</v>
      </c>
      <c r="F28" s="126" t="s">
        <v>10</v>
      </c>
      <c r="G28" s="127" t="s">
        <v>105</v>
      </c>
      <c r="H28" s="126" t="s">
        <v>103</v>
      </c>
      <c r="I28" s="129">
        <v>0.5</v>
      </c>
      <c r="J28" s="122">
        <v>3850000</v>
      </c>
      <c r="K28" s="176">
        <v>0.22</v>
      </c>
      <c r="L28" s="131">
        <v>5.3217513577657624E-2</v>
      </c>
      <c r="M28" s="132">
        <v>22537.617000138005</v>
      </c>
      <c r="N28" s="133">
        <v>0.1</v>
      </c>
      <c r="O28" s="132">
        <v>2253.7617000138007</v>
      </c>
      <c r="P28" s="134">
        <v>24791.378700151807</v>
      </c>
      <c r="Q28" s="172"/>
    </row>
    <row r="29" spans="1:17" ht="14.65" customHeight="1" x14ac:dyDescent="0.35">
      <c r="A29" s="190"/>
      <c r="B29" s="1">
        <v>44350000</v>
      </c>
      <c r="D29" s="102" t="s">
        <v>241</v>
      </c>
      <c r="E29" s="8" t="s">
        <v>255</v>
      </c>
      <c r="F29" s="10" t="s">
        <v>11</v>
      </c>
      <c r="G29" s="89" t="s">
        <v>259</v>
      </c>
      <c r="H29" s="10" t="s">
        <v>107</v>
      </c>
      <c r="I29" s="90">
        <v>0.95</v>
      </c>
      <c r="J29" s="4">
        <v>2800000</v>
      </c>
      <c r="K29" s="103">
        <v>0.22</v>
      </c>
      <c r="L29" s="12">
        <v>5.6371618681225769E-2</v>
      </c>
      <c r="M29" s="6">
        <v>32988.67125225332</v>
      </c>
      <c r="N29" s="7">
        <v>0.1</v>
      </c>
      <c r="O29" s="6">
        <v>3298.8671252253321</v>
      </c>
      <c r="P29" s="135">
        <v>36287.538377478653</v>
      </c>
      <c r="Q29" s="172"/>
    </row>
    <row r="30" spans="1:17" ht="14.65" customHeight="1" x14ac:dyDescent="0.35">
      <c r="A30" s="190"/>
      <c r="B30" s="1">
        <v>44350000</v>
      </c>
      <c r="D30" s="102" t="s">
        <v>241</v>
      </c>
      <c r="E30" s="8" t="s">
        <v>255</v>
      </c>
      <c r="F30" s="10" t="s">
        <v>15</v>
      </c>
      <c r="G30" s="89" t="s">
        <v>262</v>
      </c>
      <c r="H30" s="10" t="s">
        <v>109</v>
      </c>
      <c r="I30" s="90">
        <v>0.9</v>
      </c>
      <c r="J30" s="4">
        <v>21000000</v>
      </c>
      <c r="K30" s="103">
        <v>0.22</v>
      </c>
      <c r="L30" s="12">
        <v>4.1779104700750698E-2</v>
      </c>
      <c r="M30" s="6">
        <v>173717.5173457214</v>
      </c>
      <c r="N30" s="7">
        <v>0.1</v>
      </c>
      <c r="O30" s="6">
        <v>17371.751734572139</v>
      </c>
      <c r="P30" s="135">
        <v>191089.26908029354</v>
      </c>
      <c r="Q30" s="172"/>
    </row>
    <row r="31" spans="1:17" ht="14.65" customHeight="1" thickBot="1" x14ac:dyDescent="0.4">
      <c r="A31" s="189"/>
      <c r="B31" s="167">
        <v>44350000</v>
      </c>
      <c r="C31" s="167"/>
      <c r="D31" s="177" t="s">
        <v>241</v>
      </c>
      <c r="E31" s="178" t="s">
        <v>255</v>
      </c>
      <c r="F31" s="142" t="s">
        <v>16</v>
      </c>
      <c r="G31" s="143" t="s">
        <v>260</v>
      </c>
      <c r="H31" s="142" t="s">
        <v>112</v>
      </c>
      <c r="I31" s="145">
        <v>1.05</v>
      </c>
      <c r="J31" s="138">
        <v>16700000</v>
      </c>
      <c r="K31" s="179">
        <v>0.22</v>
      </c>
      <c r="L31" s="147">
        <v>4.2909618594696351E-2</v>
      </c>
      <c r="M31" s="148">
        <v>165532.43565276012</v>
      </c>
      <c r="N31" s="149">
        <v>0.1</v>
      </c>
      <c r="O31" s="148">
        <v>16553.243565276014</v>
      </c>
      <c r="P31" s="150">
        <v>182085.67921803612</v>
      </c>
      <c r="Q31" s="172"/>
    </row>
    <row r="32" spans="1:17" x14ac:dyDescent="0.35">
      <c r="A32" s="173"/>
      <c r="B32" s="117"/>
      <c r="C32" s="117"/>
      <c r="D32" s="168"/>
      <c r="E32" s="168"/>
      <c r="F32" s="118"/>
      <c r="G32" s="118"/>
      <c r="H32" s="118"/>
      <c r="I32" s="120"/>
      <c r="J32" s="117"/>
      <c r="K32" s="168"/>
      <c r="L32" s="168"/>
      <c r="M32" s="117"/>
      <c r="N32" s="171"/>
      <c r="O32" s="117"/>
      <c r="P32" s="168"/>
    </row>
    <row r="33" spans="1:1" x14ac:dyDescent="0.35">
      <c r="A33" s="187" t="s">
        <v>268</v>
      </c>
    </row>
  </sheetData>
  <autoFilter ref="A1:P31" xr:uid="{CE4C3E12-830C-4BF8-A0E3-9AF8278A57F6}"/>
  <mergeCells count="7">
    <mergeCell ref="A28:A31"/>
    <mergeCell ref="A2:A4"/>
    <mergeCell ref="A6:A10"/>
    <mergeCell ref="A11:A14"/>
    <mergeCell ref="A15:A17"/>
    <mergeCell ref="A18:A22"/>
    <mergeCell ref="A23:A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76E9-97A5-473C-A0C3-E3EAABE476B0}">
  <dimension ref="A2:D13"/>
  <sheetViews>
    <sheetView tabSelected="1" zoomScale="120" zoomScaleNormal="120" workbookViewId="0">
      <selection activeCell="B3" sqref="B3"/>
    </sheetView>
  </sheetViews>
  <sheetFormatPr defaultRowHeight="14.5" x14ac:dyDescent="0.35"/>
  <cols>
    <col min="1" max="1" width="17.26953125" bestFit="1" customWidth="1"/>
    <col min="2" max="2" width="25.54296875" customWidth="1"/>
    <col min="3" max="3" width="27" customWidth="1"/>
    <col min="4" max="4" width="29.453125" customWidth="1"/>
  </cols>
  <sheetData>
    <row r="2" spans="1:4" x14ac:dyDescent="0.35">
      <c r="B2" s="191" t="s">
        <v>257</v>
      </c>
      <c r="C2" s="191"/>
      <c r="D2" s="191"/>
    </row>
    <row r="3" spans="1:4" x14ac:dyDescent="0.35">
      <c r="A3" s="106" t="s">
        <v>5</v>
      </c>
      <c r="B3" s="106" t="s">
        <v>245</v>
      </c>
      <c r="C3" s="106" t="s">
        <v>256</v>
      </c>
      <c r="D3" s="106" t="s">
        <v>251</v>
      </c>
    </row>
    <row r="4" spans="1:4" x14ac:dyDescent="0.35">
      <c r="A4" s="106" t="s">
        <v>6</v>
      </c>
      <c r="B4" s="1">
        <v>657041.75596857828</v>
      </c>
      <c r="C4" s="1">
        <v>292401.98438690172</v>
      </c>
      <c r="D4" s="104">
        <v>949443.74035548</v>
      </c>
    </row>
    <row r="5" spans="1:4" x14ac:dyDescent="0.35">
      <c r="A5" s="106" t="s">
        <v>7</v>
      </c>
      <c r="B5" s="1">
        <v>215135.57685797202</v>
      </c>
      <c r="C5" s="1">
        <v>493702.97406726598</v>
      </c>
      <c r="D5" s="104">
        <v>708838.55092523806</v>
      </c>
    </row>
    <row r="6" spans="1:4" x14ac:dyDescent="0.35">
      <c r="A6" s="106" t="s">
        <v>8</v>
      </c>
      <c r="B6" s="1">
        <v>120202.1653782839</v>
      </c>
      <c r="C6" s="1">
        <v>206745.18759470785</v>
      </c>
      <c r="D6" s="104">
        <v>326947.35297299176</v>
      </c>
    </row>
    <row r="7" spans="1:4" x14ac:dyDescent="0.35">
      <c r="A7" s="106" t="s">
        <v>20</v>
      </c>
      <c r="B7" s="1">
        <v>324605.89238400402</v>
      </c>
      <c r="C7" s="1">
        <v>342144.29432361282</v>
      </c>
      <c r="D7" s="104">
        <v>666750.18670761678</v>
      </c>
    </row>
    <row r="8" spans="1:4" x14ac:dyDescent="0.35">
      <c r="A8" s="106" t="s">
        <v>21</v>
      </c>
      <c r="B8" s="1">
        <v>153119.58086256045</v>
      </c>
      <c r="C8" s="1">
        <v>345647.92675030918</v>
      </c>
      <c r="D8" s="104">
        <v>498767.50761286961</v>
      </c>
    </row>
    <row r="9" spans="1:4" x14ac:dyDescent="0.35">
      <c r="A9" s="106" t="s">
        <v>22</v>
      </c>
      <c r="B9" s="1">
        <v>170522.15837345074</v>
      </c>
      <c r="C9" s="1">
        <v>469296.86329337204</v>
      </c>
      <c r="D9" s="104">
        <v>639819.02166682272</v>
      </c>
    </row>
    <row r="10" spans="1:4" x14ac:dyDescent="0.35">
      <c r="A10" s="106" t="s">
        <v>23</v>
      </c>
      <c r="B10" s="1">
        <v>343537.10361586313</v>
      </c>
      <c r="C10" s="1">
        <v>965486.94318640907</v>
      </c>
      <c r="D10" s="104">
        <v>1309024.0468022721</v>
      </c>
    </row>
    <row r="11" spans="1:4" x14ac:dyDescent="0.35">
      <c r="A11" s="106" t="s">
        <v>24</v>
      </c>
      <c r="B11" s="1">
        <v>27840.983443208177</v>
      </c>
      <c r="C11" s="1">
        <v>42905.366774334114</v>
      </c>
      <c r="D11" s="104">
        <v>70746.350217542291</v>
      </c>
    </row>
    <row r="12" spans="1:4" x14ac:dyDescent="0.35">
      <c r="A12" s="106" t="s">
        <v>25</v>
      </c>
      <c r="B12" s="1">
        <v>113608.79202607425</v>
      </c>
      <c r="C12" s="1">
        <v>434253.86537596013</v>
      </c>
      <c r="D12" s="104">
        <v>547862.65740203438</v>
      </c>
    </row>
    <row r="13" spans="1:4" x14ac:dyDescent="0.35">
      <c r="A13" s="106" t="s">
        <v>251</v>
      </c>
      <c r="B13" s="1">
        <v>2125614.0089099957</v>
      </c>
      <c r="C13" s="1">
        <v>3592585.4057528735</v>
      </c>
      <c r="D13" s="107">
        <v>5718199.4146628678</v>
      </c>
    </row>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D7E0-2622-44E4-AB95-D74DCCB1D74D}">
  <dimension ref="A1:L65"/>
  <sheetViews>
    <sheetView topLeftCell="A55" zoomScaleNormal="100" workbookViewId="0">
      <selection activeCell="D4" sqref="D4"/>
    </sheetView>
  </sheetViews>
  <sheetFormatPr defaultColWidth="8.7265625" defaultRowHeight="12.5" x14ac:dyDescent="0.25"/>
  <cols>
    <col min="1" max="1" width="16.7265625" style="13" customWidth="1"/>
    <col min="2" max="2" width="22.7265625" style="13" customWidth="1"/>
    <col min="3" max="3" width="6.453125" style="13" customWidth="1"/>
    <col min="4" max="6" width="8.7265625" style="13"/>
    <col min="7" max="7" width="48.26953125" style="13" customWidth="1"/>
    <col min="8" max="9" width="11.7265625" style="13" customWidth="1"/>
    <col min="10" max="10" width="36.26953125" style="13" hidden="1" customWidth="1"/>
    <col min="11" max="11" width="9.26953125" style="13" hidden="1" customWidth="1"/>
    <col min="12" max="12" width="5.7265625" style="13" hidden="1" customWidth="1"/>
    <col min="13" max="16384" width="8.7265625" style="13"/>
  </cols>
  <sheetData>
    <row r="1" spans="1:12" ht="28.5" customHeight="1" thickBot="1" x14ac:dyDescent="0.3">
      <c r="A1" s="192" t="s">
        <v>31</v>
      </c>
      <c r="B1" s="193"/>
      <c r="C1" s="193"/>
      <c r="D1" s="193"/>
      <c r="E1" s="193"/>
      <c r="F1" s="193"/>
      <c r="G1" s="193"/>
      <c r="H1" s="194"/>
    </row>
    <row r="2" spans="1:12" ht="41.25" customHeight="1" x14ac:dyDescent="0.25">
      <c r="A2" s="195" t="s">
        <v>32</v>
      </c>
      <c r="B2" s="197" t="s">
        <v>33</v>
      </c>
      <c r="C2" s="197" t="s">
        <v>34</v>
      </c>
      <c r="D2" s="199" t="s">
        <v>35</v>
      </c>
      <c r="E2" s="200"/>
      <c r="F2" s="198"/>
      <c r="G2" s="14" t="s">
        <v>36</v>
      </c>
      <c r="H2" s="15" t="s">
        <v>37</v>
      </c>
    </row>
    <row r="3" spans="1:12" ht="31.5" x14ac:dyDescent="0.25">
      <c r="A3" s="196"/>
      <c r="B3" s="198"/>
      <c r="C3" s="198"/>
      <c r="D3" s="16" t="s">
        <v>38</v>
      </c>
      <c r="E3" s="17" t="s">
        <v>39</v>
      </c>
      <c r="F3" s="18" t="s">
        <v>40</v>
      </c>
      <c r="G3" s="19"/>
      <c r="H3" s="20" t="s">
        <v>0</v>
      </c>
    </row>
    <row r="4" spans="1:12" ht="24" x14ac:dyDescent="0.25">
      <c r="A4" s="209" t="s">
        <v>41</v>
      </c>
      <c r="B4" s="201" t="s">
        <v>42</v>
      </c>
      <c r="C4" s="21" t="s">
        <v>43</v>
      </c>
      <c r="D4" s="21" t="s">
        <v>44</v>
      </c>
      <c r="E4" s="21" t="s">
        <v>45</v>
      </c>
      <c r="F4" s="22"/>
      <c r="G4" s="23" t="s">
        <v>46</v>
      </c>
      <c r="H4" s="24">
        <v>0.65</v>
      </c>
      <c r="J4" s="13" t="str">
        <f>CONCATENATE(C4,"-",B4,"-Edifici semplici")</f>
        <v>E.01-Insediamenti Produttivi Agricoltura-Industria- Artigianato-Edifici semplici</v>
      </c>
      <c r="K4" s="25">
        <f>H4</f>
        <v>0.65</v>
      </c>
      <c r="L4" s="26"/>
    </row>
    <row r="5" spans="1:12" ht="20.149999999999999" customHeight="1" x14ac:dyDescent="0.25">
      <c r="A5" s="210"/>
      <c r="B5" s="203"/>
      <c r="C5" s="21" t="s">
        <v>47</v>
      </c>
      <c r="D5" s="21" t="s">
        <v>48</v>
      </c>
      <c r="E5" s="21" t="s">
        <v>45</v>
      </c>
      <c r="F5" s="27"/>
      <c r="G5" s="23" t="s">
        <v>49</v>
      </c>
      <c r="H5" s="24">
        <v>0.95</v>
      </c>
      <c r="J5" s="13" t="str">
        <f>CONCATENATE(C5,"-",B4,"-Edifici complessi")</f>
        <v>E.02-Insediamenti Produttivi Agricoltura-Industria- Artigianato-Edifici complessi</v>
      </c>
      <c r="K5" s="25">
        <f>H5</f>
        <v>0.95</v>
      </c>
      <c r="L5" s="26"/>
    </row>
    <row r="6" spans="1:12" ht="20.149999999999999" customHeight="1" x14ac:dyDescent="0.25">
      <c r="A6" s="210"/>
      <c r="B6" s="204" t="s">
        <v>50</v>
      </c>
      <c r="C6" s="28" t="s">
        <v>51</v>
      </c>
      <c r="D6" s="28" t="s">
        <v>48</v>
      </c>
      <c r="E6" s="28" t="s">
        <v>45</v>
      </c>
      <c r="F6" s="29"/>
      <c r="G6" s="30" t="s">
        <v>52</v>
      </c>
      <c r="H6" s="31">
        <v>0.95</v>
      </c>
      <c r="J6" s="13" t="str">
        <f>CONCATENATE(C6,"-",B6,"-Edifici semplici")</f>
        <v>E.03-Industria Alberghiera, Turismo e Commercio e Servizi per la Mobilità-Edifici semplici</v>
      </c>
      <c r="K6" s="25">
        <f>H6</f>
        <v>0.95</v>
      </c>
      <c r="L6" s="26"/>
    </row>
    <row r="7" spans="1:12" ht="20.149999999999999" customHeight="1" x14ac:dyDescent="0.25">
      <c r="A7" s="210"/>
      <c r="B7" s="206"/>
      <c r="C7" s="28" t="s">
        <v>53</v>
      </c>
      <c r="D7" s="28" t="s">
        <v>54</v>
      </c>
      <c r="E7" s="28" t="s">
        <v>45</v>
      </c>
      <c r="F7" s="29"/>
      <c r="G7" s="30" t="s">
        <v>55</v>
      </c>
      <c r="H7" s="31">
        <v>1.2</v>
      </c>
      <c r="J7" s="13" t="str">
        <f>CONCATENATE(C7,"-",B6,"-Edifici complessi")</f>
        <v>E.04-Industria Alberghiera, Turismo e Commercio e Servizi per la Mobilità-Edifici complessi</v>
      </c>
      <c r="K7" s="25">
        <f>H7</f>
        <v>1.2</v>
      </c>
      <c r="L7" s="26"/>
    </row>
    <row r="8" spans="1:12" ht="20.149999999999999" customHeight="1" x14ac:dyDescent="0.25">
      <c r="A8" s="210"/>
      <c r="B8" s="201" t="s">
        <v>56</v>
      </c>
      <c r="C8" s="21" t="s">
        <v>57</v>
      </c>
      <c r="D8" s="21" t="s">
        <v>44</v>
      </c>
      <c r="E8" s="21" t="s">
        <v>45</v>
      </c>
      <c r="F8" s="27"/>
      <c r="G8" s="23" t="s">
        <v>58</v>
      </c>
      <c r="H8" s="24">
        <v>0.65</v>
      </c>
      <c r="J8" s="13" t="str">
        <f>CONCATENATE(C8,"-",B8,"-Edifici semplici")</f>
        <v>E.05-Residenza-Edifici semplici</v>
      </c>
      <c r="K8" s="25">
        <f t="shared" ref="K8:K65" si="0">H8</f>
        <v>0.65</v>
      </c>
      <c r="L8" s="26"/>
    </row>
    <row r="9" spans="1:12" ht="20.149999999999999" customHeight="1" x14ac:dyDescent="0.25">
      <c r="A9" s="210"/>
      <c r="B9" s="202"/>
      <c r="C9" s="21" t="s">
        <v>59</v>
      </c>
      <c r="D9" s="21" t="s">
        <v>48</v>
      </c>
      <c r="E9" s="21" t="s">
        <v>45</v>
      </c>
      <c r="F9" s="27"/>
      <c r="G9" s="23" t="s">
        <v>60</v>
      </c>
      <c r="H9" s="24">
        <v>0.95</v>
      </c>
      <c r="J9" s="13" t="str">
        <f>CONCATENATE(C9,"-",B8,"-Edifici correnti")</f>
        <v>E.06-Residenza-Edifici correnti</v>
      </c>
      <c r="K9" s="25">
        <f t="shared" si="0"/>
        <v>0.95</v>
      </c>
      <c r="L9" s="26"/>
    </row>
    <row r="10" spans="1:12" ht="20.149999999999999" customHeight="1" x14ac:dyDescent="0.25">
      <c r="A10" s="210"/>
      <c r="B10" s="203"/>
      <c r="C10" s="21" t="s">
        <v>61</v>
      </c>
      <c r="D10" s="21" t="s">
        <v>54</v>
      </c>
      <c r="E10" s="21" t="s">
        <v>45</v>
      </c>
      <c r="F10" s="27"/>
      <c r="G10" s="23" t="s">
        <v>62</v>
      </c>
      <c r="H10" s="24">
        <v>1.2</v>
      </c>
      <c r="J10" s="13" t="str">
        <f>CONCATENATE(C10,"-",B8,"-Edifici pregiati")</f>
        <v>E.07-Residenza-Edifici pregiati</v>
      </c>
      <c r="K10" s="25">
        <f t="shared" si="0"/>
        <v>1.2</v>
      </c>
      <c r="L10" s="26"/>
    </row>
    <row r="11" spans="1:12" ht="24" x14ac:dyDescent="0.25">
      <c r="A11" s="210"/>
      <c r="B11" s="204" t="s">
        <v>63</v>
      </c>
      <c r="C11" s="28" t="s">
        <v>64</v>
      </c>
      <c r="D11" s="28" t="s">
        <v>48</v>
      </c>
      <c r="E11" s="28" t="s">
        <v>45</v>
      </c>
      <c r="F11" s="29"/>
      <c r="G11" s="30" t="s">
        <v>65</v>
      </c>
      <c r="H11" s="31">
        <v>0.95</v>
      </c>
      <c r="J11" s="13" t="str">
        <f>CONCATENATE(C11,"-",B11,"-Edifici semplici")</f>
        <v>E.08-Sanità, Istruzione, Ricerca-Edifici semplici</v>
      </c>
      <c r="K11" s="25">
        <f t="shared" si="0"/>
        <v>0.95</v>
      </c>
      <c r="L11" s="26"/>
    </row>
    <row r="12" spans="1:12" ht="20.149999999999999" customHeight="1" x14ac:dyDescent="0.25">
      <c r="A12" s="210"/>
      <c r="B12" s="205"/>
      <c r="C12" s="28" t="s">
        <v>66</v>
      </c>
      <c r="D12" s="28" t="s">
        <v>54</v>
      </c>
      <c r="E12" s="28" t="s">
        <v>45</v>
      </c>
      <c r="F12" s="29"/>
      <c r="G12" s="30" t="s">
        <v>67</v>
      </c>
      <c r="H12" s="31">
        <v>1.1499999999999999</v>
      </c>
      <c r="J12" s="13" t="str">
        <f>CONCATENATE(C12,"-",B11,"-Edifici correnti")</f>
        <v>E.09-Sanità, Istruzione, Ricerca-Edifici correnti</v>
      </c>
      <c r="K12" s="25">
        <f t="shared" si="0"/>
        <v>1.1499999999999999</v>
      </c>
      <c r="L12" s="26"/>
    </row>
    <row r="13" spans="1:12" ht="20.149999999999999" customHeight="1" x14ac:dyDescent="0.25">
      <c r="A13" s="210"/>
      <c r="B13" s="206"/>
      <c r="C13" s="28" t="s">
        <v>68</v>
      </c>
      <c r="D13" s="28" t="s">
        <v>54</v>
      </c>
      <c r="E13" s="28" t="s">
        <v>45</v>
      </c>
      <c r="F13" s="29"/>
      <c r="G13" s="30" t="s">
        <v>69</v>
      </c>
      <c r="H13" s="31">
        <v>1.2</v>
      </c>
      <c r="J13" s="13" t="str">
        <f>CONCATENATE(C13,"-",B11,"-Edifici complessi")</f>
        <v>E.10-Sanità, Istruzione, Ricerca-Edifici complessi</v>
      </c>
      <c r="K13" s="25">
        <f t="shared" si="0"/>
        <v>1.2</v>
      </c>
      <c r="L13" s="26"/>
    </row>
    <row r="14" spans="1:12" ht="32" x14ac:dyDescent="0.25">
      <c r="A14" s="210"/>
      <c r="B14" s="201" t="s">
        <v>70</v>
      </c>
      <c r="C14" s="32" t="s">
        <v>71</v>
      </c>
      <c r="D14" s="21" t="s">
        <v>48</v>
      </c>
      <c r="E14" s="21" t="s">
        <v>45</v>
      </c>
      <c r="F14" s="27"/>
      <c r="G14" s="23" t="s">
        <v>72</v>
      </c>
      <c r="H14" s="33">
        <v>0.95</v>
      </c>
      <c r="J14" s="13" t="str">
        <f>CONCATENATE(C14,"-",B14,"-Edifici semplici")</f>
        <v>E.11-Cultura, Vita Sociale, Sport, Culto-Edifici semplici</v>
      </c>
      <c r="K14" s="25">
        <f t="shared" si="0"/>
        <v>0.95</v>
      </c>
      <c r="L14" s="26"/>
    </row>
    <row r="15" spans="1:12" ht="20.149999999999999" customHeight="1" x14ac:dyDescent="0.25">
      <c r="A15" s="210"/>
      <c r="B15" s="202"/>
      <c r="C15" s="21" t="s">
        <v>73</v>
      </c>
      <c r="D15" s="21" t="s">
        <v>54</v>
      </c>
      <c r="E15" s="21" t="s">
        <v>45</v>
      </c>
      <c r="F15" s="27"/>
      <c r="G15" s="23" t="s">
        <v>74</v>
      </c>
      <c r="H15" s="24">
        <v>1.1499999999999999</v>
      </c>
      <c r="J15" s="13" t="str">
        <f>CONCATENATE(C15,"-",B14,"-Edifici correnti")</f>
        <v>E.12-Cultura, Vita Sociale, Sport, Culto-Edifici correnti</v>
      </c>
      <c r="K15" s="25">
        <f t="shared" si="0"/>
        <v>1.1499999999999999</v>
      </c>
      <c r="L15" s="26"/>
    </row>
    <row r="16" spans="1:12" ht="32" x14ac:dyDescent="0.25">
      <c r="A16" s="210"/>
      <c r="B16" s="203"/>
      <c r="C16" s="32" t="s">
        <v>75</v>
      </c>
      <c r="D16" s="21" t="s">
        <v>54</v>
      </c>
      <c r="E16" s="21" t="s">
        <v>45</v>
      </c>
      <c r="F16" s="27"/>
      <c r="G16" s="23" t="s">
        <v>76</v>
      </c>
      <c r="H16" s="33">
        <v>1.2</v>
      </c>
      <c r="J16" s="13" t="str">
        <f>CONCATENATE(C16,"-",B14,"-Edifici complessi")</f>
        <v>E.13-Cultura, Vita Sociale, Sport, Culto-Edifici complessi</v>
      </c>
      <c r="K16" s="25">
        <f t="shared" si="0"/>
        <v>1.2</v>
      </c>
      <c r="L16" s="26"/>
    </row>
    <row r="17" spans="1:12" ht="20.149999999999999" customHeight="1" x14ac:dyDescent="0.25">
      <c r="A17" s="210"/>
      <c r="B17" s="204" t="s">
        <v>77</v>
      </c>
      <c r="C17" s="28" t="s">
        <v>78</v>
      </c>
      <c r="D17" s="28" t="s">
        <v>44</v>
      </c>
      <c r="E17" s="28" t="s">
        <v>45</v>
      </c>
      <c r="F17" s="29"/>
      <c r="G17" s="30" t="s">
        <v>79</v>
      </c>
      <c r="H17" s="31">
        <v>0.65</v>
      </c>
      <c r="J17" s="13" t="str">
        <f>CONCATENATE(C17,"-",B17,"-Edifici di modesta importanza")</f>
        <v>E.14-Sedi amministrative, giudiziarie, delle forze dell'ordine-Edifici di modesta importanza</v>
      </c>
      <c r="K17" s="25">
        <f t="shared" si="0"/>
        <v>0.65</v>
      </c>
      <c r="L17" s="26"/>
    </row>
    <row r="18" spans="1:12" ht="20.149999999999999" customHeight="1" x14ac:dyDescent="0.25">
      <c r="A18" s="210"/>
      <c r="B18" s="205"/>
      <c r="C18" s="28" t="s">
        <v>80</v>
      </c>
      <c r="D18" s="28" t="s">
        <v>48</v>
      </c>
      <c r="E18" s="28" t="s">
        <v>45</v>
      </c>
      <c r="F18" s="29"/>
      <c r="G18" s="30" t="s">
        <v>81</v>
      </c>
      <c r="H18" s="31">
        <v>0.95</v>
      </c>
      <c r="J18" s="13" t="str">
        <f>CONCATENATE(C18,"-",B17,"-Edifici di importanza corrente")</f>
        <v>E.15-Sedi amministrative, giudiziarie, delle forze dell'ordine-Edifici di importanza corrente</v>
      </c>
      <c r="K18" s="25">
        <f t="shared" si="0"/>
        <v>0.95</v>
      </c>
      <c r="L18" s="26"/>
    </row>
    <row r="19" spans="1:12" ht="24" x14ac:dyDescent="0.25">
      <c r="A19" s="210"/>
      <c r="B19" s="206"/>
      <c r="C19" s="28" t="s">
        <v>82</v>
      </c>
      <c r="D19" s="28" t="s">
        <v>54</v>
      </c>
      <c r="E19" s="28" t="s">
        <v>45</v>
      </c>
      <c r="F19" s="34"/>
      <c r="G19" s="30" t="s">
        <v>83</v>
      </c>
      <c r="H19" s="31">
        <v>1.2</v>
      </c>
      <c r="J19" s="13" t="str">
        <f>CONCATENATE(C19,"-",B17,"-Edifici di importanza maggiore")</f>
        <v>E.16-Sedi amministrative, giudiziarie, delle forze dell'ordine-Edifici di importanza maggiore</v>
      </c>
      <c r="K19" s="25">
        <f t="shared" si="0"/>
        <v>1.2</v>
      </c>
      <c r="L19" s="26"/>
    </row>
    <row r="20" spans="1:12" ht="20.149999999999999" customHeight="1" x14ac:dyDescent="0.25">
      <c r="A20" s="212"/>
      <c r="B20" s="201" t="s">
        <v>84</v>
      </c>
      <c r="C20" s="35" t="s">
        <v>85</v>
      </c>
      <c r="D20" s="35" t="s">
        <v>44</v>
      </c>
      <c r="E20" s="35" t="s">
        <v>45</v>
      </c>
      <c r="F20" s="36"/>
      <c r="G20" s="37" t="s">
        <v>86</v>
      </c>
      <c r="H20" s="38">
        <v>0.65</v>
      </c>
      <c r="J20" s="13" t="str">
        <f>CONCATENATE(C20,"-",B20,"-Opere semplici")</f>
        <v>E.17-Arredi, Forniture, Aree esterne pertinenziali allestite-Opere semplici</v>
      </c>
      <c r="K20" s="25">
        <f t="shared" si="0"/>
        <v>0.65</v>
      </c>
      <c r="L20" s="26"/>
    </row>
    <row r="21" spans="1:12" ht="20.149999999999999" customHeight="1" x14ac:dyDescent="0.25">
      <c r="A21" s="212"/>
      <c r="B21" s="207"/>
      <c r="C21" s="21" t="s">
        <v>87</v>
      </c>
      <c r="D21" s="21" t="s">
        <v>48</v>
      </c>
      <c r="E21" s="21" t="s">
        <v>45</v>
      </c>
      <c r="F21" s="39"/>
      <c r="G21" s="40" t="s">
        <v>88</v>
      </c>
      <c r="H21" s="24">
        <v>0.95</v>
      </c>
      <c r="J21" s="13" t="str">
        <f>CONCATENATE(C21,"-",B20,"-Opere correnti")</f>
        <v>E.18-Arredi, Forniture, Aree esterne pertinenziali allestite-Opere correnti</v>
      </c>
      <c r="K21" s="25">
        <f t="shared" si="0"/>
        <v>0.95</v>
      </c>
      <c r="L21" s="26"/>
    </row>
    <row r="22" spans="1:12" ht="16" x14ac:dyDescent="0.25">
      <c r="A22" s="212"/>
      <c r="B22" s="208"/>
      <c r="C22" s="21" t="s">
        <v>89</v>
      </c>
      <c r="D22" s="21" t="s">
        <v>54</v>
      </c>
      <c r="E22" s="21" t="s">
        <v>45</v>
      </c>
      <c r="F22" s="39"/>
      <c r="G22" s="40" t="s">
        <v>90</v>
      </c>
      <c r="H22" s="24">
        <v>1.2</v>
      </c>
      <c r="J22" s="13" t="str">
        <f>CONCATENATE(C22,"-",B20,"-Opere complesse")</f>
        <v>E.19-Arredi, Forniture, Aree esterne pertinenziali allestite-Opere complesse</v>
      </c>
      <c r="K22" s="25">
        <f t="shared" si="0"/>
        <v>1.2</v>
      </c>
      <c r="L22" s="26"/>
    </row>
    <row r="23" spans="1:12" ht="20.149999999999999" customHeight="1" x14ac:dyDescent="0.25">
      <c r="A23" s="212"/>
      <c r="B23" s="204" t="s">
        <v>91</v>
      </c>
      <c r="C23" s="28" t="s">
        <v>92</v>
      </c>
      <c r="D23" s="28" t="s">
        <v>48</v>
      </c>
      <c r="E23" s="28" t="s">
        <v>45</v>
      </c>
      <c r="F23" s="41"/>
      <c r="G23" s="42" t="s">
        <v>93</v>
      </c>
      <c r="H23" s="31">
        <v>0.95</v>
      </c>
      <c r="J23" s="13" t="str">
        <f>CONCATENATE(C23,"-",B23,"-Manutenzione straordinaria su edifici esistenti")</f>
        <v>E.20-Edifici e manufatti esistenti-Manutenzione straordinaria su edifici esistenti</v>
      </c>
      <c r="K23" s="25">
        <f t="shared" si="0"/>
        <v>0.95</v>
      </c>
      <c r="L23" s="26"/>
    </row>
    <row r="24" spans="1:12" ht="20.149999999999999" customHeight="1" x14ac:dyDescent="0.25">
      <c r="A24" s="212"/>
      <c r="B24" s="207"/>
      <c r="C24" s="28" t="s">
        <v>94</v>
      </c>
      <c r="D24" s="28" t="s">
        <v>54</v>
      </c>
      <c r="E24" s="28" t="s">
        <v>45</v>
      </c>
      <c r="F24" s="41"/>
      <c r="G24" s="42" t="s">
        <v>95</v>
      </c>
      <c r="H24" s="31">
        <v>1.2</v>
      </c>
      <c r="J24" s="13" t="str">
        <f>CONCATENATE(C24,"-",B23,"-Manutenzione straordinaria su edifici di interesse storico non soggetti")</f>
        <v>E.21-Edifici e manufatti esistenti-Manutenzione straordinaria su edifici di interesse storico non soggetti</v>
      </c>
      <c r="K24" s="25">
        <f t="shared" si="0"/>
        <v>1.2</v>
      </c>
      <c r="L24" s="26"/>
    </row>
    <row r="25" spans="1:12" ht="20.149999999999999" customHeight="1" x14ac:dyDescent="0.25">
      <c r="A25" s="213"/>
      <c r="B25" s="208"/>
      <c r="C25" s="28" t="s">
        <v>96</v>
      </c>
      <c r="D25" s="28" t="s">
        <v>97</v>
      </c>
      <c r="E25" s="28" t="s">
        <v>45</v>
      </c>
      <c r="F25" s="41"/>
      <c r="G25" s="42" t="s">
        <v>98</v>
      </c>
      <c r="H25" s="43">
        <v>1.55</v>
      </c>
      <c r="J25" s="13" t="str">
        <f>CONCATENATE(C25,"-",B23,"-Manutenzione straordinaria su edifici di interesse storico soggetti")</f>
        <v>E.22-Edifici e manufatti esistenti-Manutenzione straordinaria su edifici di interesse storico soggetti</v>
      </c>
      <c r="K25" s="25">
        <f t="shared" si="0"/>
        <v>1.55</v>
      </c>
      <c r="L25" s="26"/>
    </row>
    <row r="26" spans="1:12" ht="24" customHeight="1" x14ac:dyDescent="0.25">
      <c r="A26" s="209" t="s">
        <v>99</v>
      </c>
      <c r="B26" s="201" t="s">
        <v>100</v>
      </c>
      <c r="C26" s="44" t="s">
        <v>9</v>
      </c>
      <c r="D26" s="45" t="s">
        <v>101</v>
      </c>
      <c r="E26" s="46" t="s">
        <v>45</v>
      </c>
      <c r="F26" s="47"/>
      <c r="G26" s="40" t="s">
        <v>102</v>
      </c>
      <c r="H26" s="48">
        <v>0.7</v>
      </c>
      <c r="J26" s="13" t="str">
        <f>CONCATENATE(C26,"-",B26,"-Strutture in c.a. non soggette ad azione sismica e temporanee")</f>
        <v>S.01-Strutture, Opere infrastrutturali puntuali, non soggette ad azioni sismiche, ai sensi delle Norme Tecniche per le Costruzioni-Strutture in c.a. non soggette ad azione sismica e temporanee</v>
      </c>
      <c r="K26" s="25">
        <f t="shared" si="0"/>
        <v>0.7</v>
      </c>
      <c r="L26" s="49">
        <v>13</v>
      </c>
    </row>
    <row r="27" spans="1:12" ht="24" customHeight="1" x14ac:dyDescent="0.25">
      <c r="A27" s="210"/>
      <c r="B27" s="203"/>
      <c r="C27" s="44" t="s">
        <v>10</v>
      </c>
      <c r="D27" s="45" t="s">
        <v>103</v>
      </c>
      <c r="E27" s="46" t="s">
        <v>104</v>
      </c>
      <c r="F27" s="47"/>
      <c r="G27" s="40" t="s">
        <v>105</v>
      </c>
      <c r="H27" s="48">
        <v>0.5</v>
      </c>
      <c r="J27" s="13" t="str">
        <f>CONCATENATE(C27,"-",B26,"-Strutture in muratura, legno e metallo non soggette ad azioni sismiche")</f>
        <v>S.02-Strutture, Opere infrastrutturali puntuali, non soggette ad azioni sismiche, ai sensi delle Norme Tecniche per le Costruzioni-Strutture in muratura, legno e metallo non soggette ad azioni sismiche</v>
      </c>
      <c r="K27" s="25">
        <f t="shared" si="0"/>
        <v>0.5</v>
      </c>
      <c r="L27" s="49">
        <v>2456</v>
      </c>
    </row>
    <row r="28" spans="1:12" ht="16" x14ac:dyDescent="0.25">
      <c r="A28" s="210"/>
      <c r="B28" s="204" t="s">
        <v>106</v>
      </c>
      <c r="C28" s="50" t="s">
        <v>11</v>
      </c>
      <c r="D28" s="51" t="s">
        <v>107</v>
      </c>
      <c r="E28" s="52" t="s">
        <v>45</v>
      </c>
      <c r="F28" s="53"/>
      <c r="G28" s="42" t="s">
        <v>108</v>
      </c>
      <c r="H28" s="54">
        <v>0.95</v>
      </c>
      <c r="J28" s="13" t="str">
        <f>CONCATENATE(C28,"-",B28,"-Strutture in c.a. soggette ad azione sismica")</f>
        <v>S.03-Strutture, Opere infrastrutturali puntuali-Strutture in c.a. soggette ad azione sismica</v>
      </c>
      <c r="K28" s="25">
        <f t="shared" si="0"/>
        <v>0.95</v>
      </c>
      <c r="L28" s="49">
        <v>13</v>
      </c>
    </row>
    <row r="29" spans="1:12" ht="32" x14ac:dyDescent="0.25">
      <c r="A29" s="210"/>
      <c r="B29" s="206"/>
      <c r="C29" s="50" t="s">
        <v>15</v>
      </c>
      <c r="D29" s="51" t="s">
        <v>109</v>
      </c>
      <c r="E29" s="52" t="s">
        <v>104</v>
      </c>
      <c r="F29" s="53"/>
      <c r="G29" s="42" t="s">
        <v>110</v>
      </c>
      <c r="H29" s="54">
        <v>0.9</v>
      </c>
      <c r="J29" s="13" t="str">
        <f>CONCATENATE(C29,"-",B28,"-Strutture in muratura, legno e metallo soggette ad azioni sismiche, Consolidamenti, Paratie, Ponti, ecc.")</f>
        <v>S.04-Strutture, Opere infrastrutturali puntuali-Strutture in muratura, legno e metallo soggette ad azioni sismiche, Consolidamenti, Paratie, Ponti, ecc.</v>
      </c>
      <c r="K29" s="25">
        <f t="shared" si="0"/>
        <v>0.9</v>
      </c>
      <c r="L29" s="49">
        <v>2456</v>
      </c>
    </row>
    <row r="30" spans="1:12" ht="16" x14ac:dyDescent="0.25">
      <c r="A30" s="210"/>
      <c r="B30" s="201" t="s">
        <v>111</v>
      </c>
      <c r="C30" s="44" t="s">
        <v>16</v>
      </c>
      <c r="D30" s="55" t="s">
        <v>112</v>
      </c>
      <c r="E30" s="46" t="s">
        <v>104</v>
      </c>
      <c r="F30" s="47"/>
      <c r="G30" s="40" t="s">
        <v>113</v>
      </c>
      <c r="H30" s="48">
        <v>1.05</v>
      </c>
      <c r="J30" s="13" t="str">
        <f>CONCATENATE(C30,"-",B30,"-Dighe,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K30" s="25">
        <f t="shared" si="0"/>
        <v>1.05</v>
      </c>
      <c r="L30" s="49">
        <v>2456</v>
      </c>
    </row>
    <row r="31" spans="1:12" ht="24" x14ac:dyDescent="0.25">
      <c r="A31" s="211"/>
      <c r="B31" s="203"/>
      <c r="C31" s="44" t="s">
        <v>114</v>
      </c>
      <c r="D31" s="45" t="s">
        <v>115</v>
      </c>
      <c r="E31" s="46" t="s">
        <v>104</v>
      </c>
      <c r="F31" s="47"/>
      <c r="G31" s="40" t="s">
        <v>116</v>
      </c>
      <c r="H31" s="48">
        <v>1.1499999999999999</v>
      </c>
      <c r="J31" s="13" t="str">
        <f>CONCATENATE(C31,"-",B30,"-Opere strutturali di notevole importanza costruttiva e richiedenti calcolazioni particolari")</f>
        <v>S.06-Strutture speciali-Opere strutturali di notevole importanza costruttiva e richiedenti calcolazioni particolari</v>
      </c>
      <c r="K31" s="25">
        <f t="shared" si="0"/>
        <v>1.1499999999999999</v>
      </c>
      <c r="L31" s="49">
        <v>2456</v>
      </c>
    </row>
    <row r="32" spans="1:12" ht="40" x14ac:dyDescent="0.25">
      <c r="A32" s="214" t="s">
        <v>117</v>
      </c>
      <c r="B32" s="204" t="s">
        <v>118</v>
      </c>
      <c r="C32" s="50" t="s">
        <v>119</v>
      </c>
      <c r="D32" s="51" t="s">
        <v>120</v>
      </c>
      <c r="E32" s="218" t="s">
        <v>121</v>
      </c>
      <c r="F32" s="53"/>
      <c r="G32" s="42" t="s">
        <v>122</v>
      </c>
      <c r="H32" s="54">
        <v>0.75</v>
      </c>
      <c r="J32" s="13" t="str">
        <f>CONCATENATE(C32,"-",B32,"-Impianti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K32" s="25">
        <f t="shared" si="0"/>
        <v>0.75</v>
      </c>
      <c r="L32" s="49" t="s">
        <v>123</v>
      </c>
    </row>
    <row r="33" spans="1:12" ht="16" x14ac:dyDescent="0.25">
      <c r="A33" s="215"/>
      <c r="B33" s="206"/>
      <c r="C33" s="50" t="s">
        <v>124</v>
      </c>
      <c r="D33" s="51" t="s">
        <v>125</v>
      </c>
      <c r="E33" s="219"/>
      <c r="F33" s="53"/>
      <c r="G33" s="42" t="s">
        <v>126</v>
      </c>
      <c r="H33" s="54">
        <v>0.85</v>
      </c>
      <c r="J33" s="13" t="str">
        <f>CONCATENATE(C33,"-",B32,"-Impianti di riscaldamento e raffrescamento")</f>
        <v>IA.02-Impianti meccanici a fluido a servizio delle costruzioni-Impianti di riscaldamento e raffrescamento</v>
      </c>
      <c r="K33" s="25">
        <f t="shared" si="0"/>
        <v>0.85</v>
      </c>
      <c r="L33" s="49" t="s">
        <v>123</v>
      </c>
    </row>
    <row r="34" spans="1:12" ht="24" x14ac:dyDescent="0.25">
      <c r="A34" s="215"/>
      <c r="B34" s="201" t="s">
        <v>127</v>
      </c>
      <c r="C34" s="44" t="s">
        <v>128</v>
      </c>
      <c r="D34" s="45" t="s">
        <v>129</v>
      </c>
      <c r="E34" s="220" t="s">
        <v>121</v>
      </c>
      <c r="F34" s="47"/>
      <c r="G34" s="40" t="s">
        <v>130</v>
      </c>
      <c r="H34" s="48">
        <v>1.1499999999999999</v>
      </c>
      <c r="J34" s="13" t="str">
        <f>CONCATENATE(C34,"-",B34,"-Impianti di tipo semplice")</f>
        <v>IA.03-Impianti elettrici e speciali a servizio delle costruzioni - Singole apparecchiature per laboratori e impianti pilota-Impianti di tipo semplice</v>
      </c>
      <c r="K34" s="25">
        <f t="shared" si="0"/>
        <v>1.1499999999999999</v>
      </c>
      <c r="L34" s="49" t="s">
        <v>123</v>
      </c>
    </row>
    <row r="35" spans="1:12" ht="24" x14ac:dyDescent="0.25">
      <c r="A35" s="215"/>
      <c r="B35" s="203"/>
      <c r="C35" s="44" t="s">
        <v>19</v>
      </c>
      <c r="D35" s="45" t="s">
        <v>129</v>
      </c>
      <c r="E35" s="221"/>
      <c r="F35" s="47"/>
      <c r="G35" s="40" t="s">
        <v>131</v>
      </c>
      <c r="H35" s="48">
        <v>1.3</v>
      </c>
      <c r="J35" s="13" t="str">
        <f>CONCATENATE(C35,"-",B34,"-Impianti di tipo complesso")</f>
        <v>IA.04-Impianti elettrici e speciali a servizio delle costruzioni - Singole apparecchiature per laboratori e impianti pilota-Impianti di tipo complesso</v>
      </c>
      <c r="K35" s="25">
        <f t="shared" si="0"/>
        <v>1.3</v>
      </c>
      <c r="L35" s="49" t="s">
        <v>123</v>
      </c>
    </row>
    <row r="36" spans="1:12" x14ac:dyDescent="0.25">
      <c r="A36" s="215"/>
      <c r="B36" s="204" t="s">
        <v>132</v>
      </c>
      <c r="C36" s="50" t="s">
        <v>133</v>
      </c>
      <c r="D36" s="51" t="s">
        <v>134</v>
      </c>
      <c r="E36" s="52" t="s">
        <v>104</v>
      </c>
      <c r="F36" s="53"/>
      <c r="G36" s="42" t="s">
        <v>135</v>
      </c>
      <c r="H36" s="54">
        <v>0.55000000000000004</v>
      </c>
      <c r="J36" s="13" t="str">
        <f>CONCATENATE(C36,"-",B36,"-",G36)</f>
        <v>IB.04-Impianti industriali - Impianti pilota e impianti di depurazione con ridotte problematiche tecniche - Discariche inerti-Depositi e discariche senza trattamento dei rifiuti.</v>
      </c>
      <c r="K36" s="25">
        <f t="shared" si="0"/>
        <v>0.55000000000000004</v>
      </c>
      <c r="L36" s="49" t="s">
        <v>136</v>
      </c>
    </row>
    <row r="37" spans="1:12" ht="16" x14ac:dyDescent="0.25">
      <c r="A37" s="215"/>
      <c r="B37" s="206"/>
      <c r="C37" s="50" t="s">
        <v>137</v>
      </c>
      <c r="D37" s="51" t="s">
        <v>138</v>
      </c>
      <c r="E37" s="52" t="s">
        <v>45</v>
      </c>
      <c r="F37" s="53"/>
      <c r="G37" s="42" t="s">
        <v>139</v>
      </c>
      <c r="H37" s="54">
        <v>0.7</v>
      </c>
      <c r="J37" s="13" t="str">
        <f>CONCATENATE(C37,"-",B36,"-",G37)</f>
        <v>IB.05-Impianti industriali - Impianti pilota e impianti di depurazione con ridotte problematiche tecniche - Discariche inerti-Impianti per le industrie molitorie, cartarie, alimentari, delle fibre tessili naturali, del legno, del cuoio e simili.</v>
      </c>
      <c r="K37" s="25">
        <f t="shared" si="0"/>
        <v>0.7</v>
      </c>
      <c r="L37" s="49" t="s">
        <v>136</v>
      </c>
    </row>
    <row r="38" spans="1:12" ht="64" x14ac:dyDescent="0.25">
      <c r="A38" s="216"/>
      <c r="B38" s="201" t="s">
        <v>140</v>
      </c>
      <c r="C38" s="44" t="s">
        <v>141</v>
      </c>
      <c r="D38" s="45" t="s">
        <v>138</v>
      </c>
      <c r="E38" s="220" t="s">
        <v>142</v>
      </c>
      <c r="F38" s="47"/>
      <c r="G38" s="56" t="s">
        <v>143</v>
      </c>
      <c r="H38" s="48">
        <v>0.7</v>
      </c>
      <c r="J38" s="13" t="str">
        <f>CONCATENATE(C38,"-",B38,"-Impianti industriali correnti")</f>
        <v>IB.06-Impianti industriali – Impianti pilota e impianti di depurazione complessi -Discariche con trattamenti e termovalorizzatori-Impianti industriali correnti</v>
      </c>
      <c r="K38" s="25">
        <f t="shared" si="0"/>
        <v>0.7</v>
      </c>
      <c r="L38" s="49" t="s">
        <v>136</v>
      </c>
    </row>
    <row r="39" spans="1:12" ht="16" x14ac:dyDescent="0.25">
      <c r="A39" s="216"/>
      <c r="B39" s="203"/>
      <c r="C39" s="44" t="s">
        <v>144</v>
      </c>
      <c r="D39" s="45" t="s">
        <v>145</v>
      </c>
      <c r="E39" s="221"/>
      <c r="F39" s="47"/>
      <c r="G39" s="57" t="s">
        <v>146</v>
      </c>
      <c r="H39" s="48">
        <v>0.75</v>
      </c>
      <c r="J39" s="13" t="str">
        <f>CONCATENATE(C39,"-",B38,"-Impianti industriali complessi")</f>
        <v>IB.07-Impianti industriali – Impianti pilota e impianti di depurazione complessi -Discariche con trattamenti e termovalorizzatori-Impianti industriali complessi</v>
      </c>
      <c r="K39" s="25">
        <f t="shared" si="0"/>
        <v>0.75</v>
      </c>
      <c r="L39" s="49" t="s">
        <v>136</v>
      </c>
    </row>
    <row r="40" spans="1:12" x14ac:dyDescent="0.25">
      <c r="A40" s="216"/>
      <c r="B40" s="222" t="s">
        <v>147</v>
      </c>
      <c r="C40" s="50" t="s">
        <v>148</v>
      </c>
      <c r="D40" s="51" t="s">
        <v>149</v>
      </c>
      <c r="E40" s="52"/>
      <c r="F40" s="53"/>
      <c r="G40" s="58" t="s">
        <v>150</v>
      </c>
      <c r="H40" s="54">
        <v>0.5</v>
      </c>
      <c r="J40" s="13" t="str">
        <f>CONCATENATE(C40,"-",B40,"-",G40)</f>
        <v>IB.08-Opere elettriche per reti di trasmissione e distribuzione energia e segnali – Laboratori con ridotte problematiche tecniche-Impianti di linee e reti per trasmissioni e distribuzione di energia elettrica, telegrafia, telefonia.</v>
      </c>
      <c r="K40" s="25">
        <f t="shared" si="0"/>
        <v>0.5</v>
      </c>
      <c r="L40" s="49" t="s">
        <v>136</v>
      </c>
    </row>
    <row r="41" spans="1:12" ht="16" x14ac:dyDescent="0.25">
      <c r="A41" s="216"/>
      <c r="B41" s="223"/>
      <c r="C41" s="50" t="s">
        <v>151</v>
      </c>
      <c r="D41" s="51" t="s">
        <v>152</v>
      </c>
      <c r="E41" s="52" t="s">
        <v>45</v>
      </c>
      <c r="F41" s="53"/>
      <c r="G41" s="58" t="s">
        <v>153</v>
      </c>
      <c r="H41" s="54">
        <v>0.6</v>
      </c>
      <c r="J41" s="13" t="str">
        <f>CONCATENATE(C41,"-",B40,"-",G41)</f>
        <v>IB.09-Opere elettriche per reti di trasmissione e distribuzione energia e segnali – Laboratori con ridotte problematiche tecniche-Centrali idroelettriche ordinarie - Stazioni di trasformazioni e di conversione impianti di trazione elettrica</v>
      </c>
      <c r="K41" s="25">
        <f t="shared" si="0"/>
        <v>0.6</v>
      </c>
      <c r="L41" s="49" t="s">
        <v>136</v>
      </c>
    </row>
    <row r="42" spans="1:12" ht="16" x14ac:dyDescent="0.25">
      <c r="A42" s="216"/>
      <c r="B42" s="224"/>
      <c r="C42" s="50" t="s">
        <v>154</v>
      </c>
      <c r="D42" s="51" t="s">
        <v>155</v>
      </c>
      <c r="E42" s="52"/>
      <c r="F42" s="53"/>
      <c r="G42" s="58" t="s">
        <v>156</v>
      </c>
      <c r="H42" s="54">
        <v>0.75</v>
      </c>
      <c r="J42" s="13" t="str">
        <f>CONCATENATE(C42,"-",B40,"-",G42)</f>
        <v>IB.10-Opere elettriche per reti di trasmissione e distribuzione energia e segnali – Laboratori con ridotte problematiche tecniche-Impianti termoelettrici-Impianti dell'elettrochimica - Impianti della elettrometallurgia - Laboratori con ridotte problematiche tecniche</v>
      </c>
      <c r="K42" s="25">
        <f t="shared" si="0"/>
        <v>0.75</v>
      </c>
      <c r="L42" s="49" t="s">
        <v>136</v>
      </c>
    </row>
    <row r="43" spans="1:12" x14ac:dyDescent="0.25">
      <c r="A43" s="216"/>
      <c r="B43" s="225" t="s">
        <v>157</v>
      </c>
      <c r="C43" s="59" t="s">
        <v>158</v>
      </c>
      <c r="D43" s="60"/>
      <c r="E43" s="61" t="s">
        <v>45</v>
      </c>
      <c r="F43" s="60"/>
      <c r="G43" s="57" t="s">
        <v>159</v>
      </c>
      <c r="H43" s="48">
        <v>0.9</v>
      </c>
      <c r="J43" s="13" t="str">
        <f>CONCATENATE(C43,"-",B43,"-",G43)</f>
        <v>IB.11-Impianti per la produzione di energia– Laboratori complessi-Campi fotovoltaici - Parchi eolici</v>
      </c>
      <c r="K43" s="25">
        <f t="shared" si="0"/>
        <v>0.9</v>
      </c>
      <c r="L43" s="49" t="s">
        <v>136</v>
      </c>
    </row>
    <row r="44" spans="1:12" ht="16.5" thickBot="1" x14ac:dyDescent="0.3">
      <c r="A44" s="217"/>
      <c r="B44" s="226"/>
      <c r="C44" s="62" t="s">
        <v>160</v>
      </c>
      <c r="D44" s="63"/>
      <c r="E44" s="64" t="s">
        <v>45</v>
      </c>
      <c r="F44" s="63"/>
      <c r="G44" s="65" t="s">
        <v>161</v>
      </c>
      <c r="H44" s="66">
        <v>1</v>
      </c>
      <c r="J44" s="13" t="str">
        <f>CONCATENATE(C44,"-",B43,"-",G44)</f>
        <v>IB.12-Impianti per la produzione di energia– Laboratori complessi-Micro Centrali idroelettriche-Impianti termoelettrici-Impianti della elettrometallurgia di tipo complesso</v>
      </c>
      <c r="K44" s="25">
        <f t="shared" si="0"/>
        <v>1</v>
      </c>
      <c r="L44" s="49" t="s">
        <v>136</v>
      </c>
    </row>
    <row r="45" spans="1:12" ht="13" thickBot="1" x14ac:dyDescent="0.3">
      <c r="A45" s="67" t="s">
        <v>162</v>
      </c>
      <c r="B45" s="68"/>
      <c r="C45" s="68"/>
      <c r="D45" s="68"/>
      <c r="E45" s="68"/>
      <c r="F45" s="68"/>
      <c r="G45" s="68"/>
      <c r="H45" s="69"/>
      <c r="J45" s="13" t="str">
        <f>CONCATENATE(C45,"-",B45)</f>
        <v>-</v>
      </c>
      <c r="K45" s="25">
        <f t="shared" si="0"/>
        <v>0</v>
      </c>
      <c r="L45" s="26"/>
    </row>
    <row r="46" spans="1:12" x14ac:dyDescent="0.25">
      <c r="A46" s="228" t="s">
        <v>163</v>
      </c>
      <c r="B46" s="70" t="s">
        <v>164</v>
      </c>
      <c r="C46" s="55" t="s">
        <v>165</v>
      </c>
      <c r="D46" s="21" t="s">
        <v>166</v>
      </c>
      <c r="E46" s="71" t="s">
        <v>134</v>
      </c>
      <c r="F46" s="39"/>
      <c r="G46" s="40" t="s">
        <v>167</v>
      </c>
      <c r="H46" s="48">
        <v>0.4</v>
      </c>
      <c r="J46" s="13" t="str">
        <f>CONCATENATE(C46,"-",B46)</f>
        <v>V.01-Manutenzione</v>
      </c>
      <c r="K46" s="25">
        <f t="shared" si="0"/>
        <v>0.4</v>
      </c>
      <c r="L46" s="26"/>
    </row>
    <row r="47" spans="1:12" ht="16" x14ac:dyDescent="0.25">
      <c r="A47" s="210"/>
      <c r="B47" s="72" t="s">
        <v>168</v>
      </c>
      <c r="C47" s="73" t="s">
        <v>26</v>
      </c>
      <c r="D47" s="28" t="s">
        <v>166</v>
      </c>
      <c r="E47" s="74" t="s">
        <v>134</v>
      </c>
      <c r="F47" s="41"/>
      <c r="G47" s="42" t="s">
        <v>169</v>
      </c>
      <c r="H47" s="54">
        <v>0.45</v>
      </c>
      <c r="J47" s="13" t="str">
        <f>CONCATENATE(C47,"-",B47)</f>
        <v>V.02-Viabilità ordinaria</v>
      </c>
      <c r="K47" s="25">
        <f t="shared" si="0"/>
        <v>0.45</v>
      </c>
      <c r="L47" s="26"/>
    </row>
    <row r="48" spans="1:12" ht="24" x14ac:dyDescent="0.25">
      <c r="A48" s="211"/>
      <c r="B48" s="70" t="s">
        <v>170</v>
      </c>
      <c r="C48" s="55" t="s">
        <v>12</v>
      </c>
      <c r="D48" s="21" t="s">
        <v>171</v>
      </c>
      <c r="E48" s="71" t="s">
        <v>138</v>
      </c>
      <c r="F48" s="39"/>
      <c r="G48" s="40" t="s">
        <v>172</v>
      </c>
      <c r="H48" s="48">
        <v>0.75</v>
      </c>
      <c r="J48" s="13" t="str">
        <f>CONCATENATE(C48,"-",B48)</f>
        <v>V.03-Viabilità speciale</v>
      </c>
      <c r="K48" s="25">
        <f t="shared" si="0"/>
        <v>0.75</v>
      </c>
      <c r="L48" s="26"/>
    </row>
    <row r="49" spans="1:12" x14ac:dyDescent="0.25">
      <c r="A49" s="209" t="s">
        <v>173</v>
      </c>
      <c r="B49" s="72" t="s">
        <v>174</v>
      </c>
      <c r="C49" s="73" t="s">
        <v>175</v>
      </c>
      <c r="D49" s="28" t="s">
        <v>176</v>
      </c>
      <c r="E49" s="74" t="s">
        <v>104</v>
      </c>
      <c r="F49" s="41"/>
      <c r="G49" s="42" t="s">
        <v>177</v>
      </c>
      <c r="H49" s="54">
        <v>0.65</v>
      </c>
      <c r="J49" s="13" t="str">
        <f>CONCATENATE(C49,"-",B49)</f>
        <v>D.01-Navigazione</v>
      </c>
      <c r="K49" s="25">
        <f t="shared" si="0"/>
        <v>0.65</v>
      </c>
      <c r="L49" s="26"/>
    </row>
    <row r="50" spans="1:12" x14ac:dyDescent="0.25">
      <c r="A50" s="210"/>
      <c r="B50" s="201" t="s">
        <v>178</v>
      </c>
      <c r="C50" s="55" t="s">
        <v>18</v>
      </c>
      <c r="D50" s="21" t="s">
        <v>179</v>
      </c>
      <c r="E50" s="71" t="s">
        <v>104</v>
      </c>
      <c r="F50" s="39"/>
      <c r="G50" s="40" t="s">
        <v>180</v>
      </c>
      <c r="H50" s="48">
        <v>0.45</v>
      </c>
      <c r="J50" s="13" t="str">
        <f>CONCATENATE(C50,"-",B50,"-",G50)</f>
        <v>D.02-Opere di bonifica e derivazioni-Bonifiche ed irrigazioni a deflusso naturale, sistemazione di corsi d'acqua e di bacini montani</v>
      </c>
      <c r="K50" s="25">
        <f t="shared" si="0"/>
        <v>0.45</v>
      </c>
      <c r="L50" s="26"/>
    </row>
    <row r="51" spans="1:12" ht="16" x14ac:dyDescent="0.25">
      <c r="A51" s="210"/>
      <c r="B51" s="203"/>
      <c r="C51" s="55" t="s">
        <v>181</v>
      </c>
      <c r="D51" s="21" t="s">
        <v>182</v>
      </c>
      <c r="E51" s="71" t="s">
        <v>104</v>
      </c>
      <c r="F51" s="39"/>
      <c r="G51" s="40" t="s">
        <v>183</v>
      </c>
      <c r="H51" s="48">
        <v>0.55000000000000004</v>
      </c>
      <c r="J51" s="13" t="str">
        <f>CONCATENATE(C51,"-",B50,"-",G51)</f>
        <v>D.03-Opere di bonifica e derivazioni-Bonifiche ed irrigazioni con sollevamento meccanico di acqua (esclusi i macchinari) - Derivazioni d'acqua per forza motrice e produzione di energia elettrica.</v>
      </c>
      <c r="K51" s="25">
        <f t="shared" si="0"/>
        <v>0.55000000000000004</v>
      </c>
      <c r="L51" s="26"/>
    </row>
    <row r="52" spans="1:12" ht="24" x14ac:dyDescent="0.25">
      <c r="A52" s="210"/>
      <c r="B52" s="204" t="s">
        <v>184</v>
      </c>
      <c r="C52" s="73" t="s">
        <v>17</v>
      </c>
      <c r="D52" s="28" t="s">
        <v>185</v>
      </c>
      <c r="E52" s="74" t="s">
        <v>104</v>
      </c>
      <c r="F52" s="41"/>
      <c r="G52" s="42" t="s">
        <v>186</v>
      </c>
      <c r="H52" s="54">
        <v>0.65</v>
      </c>
      <c r="J52" s="13" t="str">
        <f>CONCATENATE(C52,"-",B52,"-Impianti di tipo semplice ed ordinario")</f>
        <v>D.04-Acquedotti e fognature-Impianti di tipo semplice ed ordinario</v>
      </c>
      <c r="K52" s="25">
        <f t="shared" si="0"/>
        <v>0.65</v>
      </c>
      <c r="L52" s="26"/>
    </row>
    <row r="53" spans="1:12" ht="16" x14ac:dyDescent="0.25">
      <c r="A53" s="211"/>
      <c r="B53" s="206"/>
      <c r="C53" s="73" t="s">
        <v>187</v>
      </c>
      <c r="D53" s="41"/>
      <c r="E53" s="74" t="s">
        <v>104</v>
      </c>
      <c r="F53" s="41"/>
      <c r="G53" s="42" t="s">
        <v>188</v>
      </c>
      <c r="H53" s="54">
        <v>0.8</v>
      </c>
      <c r="J53" s="13" t="str">
        <f>CONCATENATE(C53,"-",B52,"-Impianti di tipo complesso e speciale")</f>
        <v>D.05-Acquedotti e fognature-Impianti di tipo complesso e speciale</v>
      </c>
      <c r="K53" s="25">
        <f t="shared" si="0"/>
        <v>0.8</v>
      </c>
      <c r="L53" s="26"/>
    </row>
    <row r="54" spans="1:12" ht="24.75" customHeight="1" x14ac:dyDescent="0.25">
      <c r="A54" s="209" t="s">
        <v>189</v>
      </c>
      <c r="B54" s="70" t="s">
        <v>190</v>
      </c>
      <c r="C54" s="55" t="s">
        <v>191</v>
      </c>
      <c r="D54" s="39"/>
      <c r="E54" s="39"/>
      <c r="F54" s="39"/>
      <c r="G54" s="40" t="s">
        <v>192</v>
      </c>
      <c r="H54" s="48">
        <v>0.95</v>
      </c>
      <c r="J54" s="13" t="str">
        <f t="shared" ref="J54:J65" si="1">CONCATENATE(C54,"-",B54)</f>
        <v>T.01-Sistemi informativi</v>
      </c>
      <c r="K54" s="25">
        <f t="shared" si="0"/>
        <v>0.95</v>
      </c>
      <c r="L54" s="26"/>
    </row>
    <row r="55" spans="1:12" ht="24" x14ac:dyDescent="0.25">
      <c r="A55" s="210"/>
      <c r="B55" s="72" t="s">
        <v>193</v>
      </c>
      <c r="C55" s="73" t="s">
        <v>194</v>
      </c>
      <c r="D55" s="41"/>
      <c r="E55" s="41"/>
      <c r="F55" s="41"/>
      <c r="G55" s="42" t="s">
        <v>195</v>
      </c>
      <c r="H55" s="54">
        <v>0.7</v>
      </c>
      <c r="J55" s="13" t="str">
        <f t="shared" si="1"/>
        <v>T.02-Sistemi e reti di telecomunicazione</v>
      </c>
      <c r="K55" s="25">
        <f t="shared" si="0"/>
        <v>0.7</v>
      </c>
      <c r="L55" s="26"/>
    </row>
    <row r="56" spans="1:12" ht="18" x14ac:dyDescent="0.25">
      <c r="A56" s="210"/>
      <c r="B56" s="70" t="s">
        <v>196</v>
      </c>
      <c r="C56" s="45" t="s">
        <v>197</v>
      </c>
      <c r="D56" s="39"/>
      <c r="E56" s="39"/>
      <c r="F56" s="39"/>
      <c r="G56" s="40" t="s">
        <v>198</v>
      </c>
      <c r="H56" s="48">
        <v>1.2</v>
      </c>
      <c r="J56" s="13" t="str">
        <f t="shared" si="1"/>
        <v>T.03-Sistemi elettronici ed automazione</v>
      </c>
      <c r="K56" s="25">
        <f t="shared" si="0"/>
        <v>1.2</v>
      </c>
      <c r="L56" s="26"/>
    </row>
    <row r="57" spans="1:12" ht="32" x14ac:dyDescent="0.25">
      <c r="A57" s="209" t="s">
        <v>199</v>
      </c>
      <c r="B57" s="72" t="s">
        <v>200</v>
      </c>
      <c r="C57" s="51" t="s">
        <v>201</v>
      </c>
      <c r="D57" s="41"/>
      <c r="E57" s="41"/>
      <c r="F57" s="74" t="s">
        <v>202</v>
      </c>
      <c r="G57" s="42" t="s">
        <v>203</v>
      </c>
      <c r="H57" s="54">
        <v>0.85</v>
      </c>
      <c r="J57" s="13" t="str">
        <f t="shared" si="1"/>
        <v>P.01-Interventi di sistemazione naturalistica o paesaggistica</v>
      </c>
      <c r="K57" s="25">
        <f t="shared" si="0"/>
        <v>0.85</v>
      </c>
      <c r="L57" s="26"/>
    </row>
    <row r="58" spans="1:12" ht="20" x14ac:dyDescent="0.25">
      <c r="A58" s="210"/>
      <c r="B58" s="70" t="s">
        <v>204</v>
      </c>
      <c r="C58" s="45" t="s">
        <v>205</v>
      </c>
      <c r="D58" s="39"/>
      <c r="E58" s="39"/>
      <c r="F58" s="71" t="s">
        <v>206</v>
      </c>
      <c r="G58" s="40" t="s">
        <v>207</v>
      </c>
      <c r="H58" s="48">
        <v>0.85</v>
      </c>
      <c r="J58" s="13" t="str">
        <f t="shared" si="1"/>
        <v>P.02-Interventi del verde e opere per attività ricreativa o sportiva</v>
      </c>
      <c r="K58" s="25">
        <f t="shared" si="0"/>
        <v>0.85</v>
      </c>
      <c r="L58" s="26"/>
    </row>
    <row r="59" spans="1:12" ht="20" x14ac:dyDescent="0.25">
      <c r="A59" s="210"/>
      <c r="B59" s="72" t="s">
        <v>208</v>
      </c>
      <c r="C59" s="51" t="s">
        <v>209</v>
      </c>
      <c r="D59" s="41"/>
      <c r="E59" s="41"/>
      <c r="F59" s="74" t="s">
        <v>210</v>
      </c>
      <c r="G59" s="42" t="s">
        <v>211</v>
      </c>
      <c r="H59" s="54">
        <v>0.85</v>
      </c>
      <c r="J59" s="13" t="str">
        <f t="shared" si="1"/>
        <v>P.03-Interventi recupero, riqualificazione ambientale</v>
      </c>
      <c r="K59" s="25">
        <f t="shared" si="0"/>
        <v>0.85</v>
      </c>
      <c r="L59" s="26"/>
    </row>
    <row r="60" spans="1:12" ht="18" x14ac:dyDescent="0.25">
      <c r="A60" s="210"/>
      <c r="B60" s="70" t="s">
        <v>212</v>
      </c>
      <c r="C60" s="45" t="s">
        <v>213</v>
      </c>
      <c r="D60" s="39"/>
      <c r="E60" s="39"/>
      <c r="F60" s="71" t="s">
        <v>214</v>
      </c>
      <c r="G60" s="40" t="s">
        <v>215</v>
      </c>
      <c r="H60" s="48">
        <v>0.85</v>
      </c>
      <c r="J60" s="13" t="str">
        <f t="shared" si="1"/>
        <v>P.04-Interventi di sfruttamento di cave e torbiere</v>
      </c>
      <c r="K60" s="25">
        <f t="shared" si="0"/>
        <v>0.85</v>
      </c>
      <c r="L60" s="26"/>
    </row>
    <row r="61" spans="1:12" ht="50" x14ac:dyDescent="0.25">
      <c r="A61" s="229"/>
      <c r="B61" s="75" t="s">
        <v>216</v>
      </c>
      <c r="C61" s="76" t="s">
        <v>217</v>
      </c>
      <c r="D61" s="77"/>
      <c r="E61" s="41"/>
      <c r="F61" s="78" t="s">
        <v>218</v>
      </c>
      <c r="G61" s="79" t="s">
        <v>219</v>
      </c>
      <c r="H61" s="80">
        <v>0.85</v>
      </c>
      <c r="J61" s="13" t="str">
        <f t="shared" si="1"/>
        <v>P.05-Interventi di miglioramento e qualificazione della filiera forestale</v>
      </c>
      <c r="K61" s="25">
        <f t="shared" si="0"/>
        <v>0.85</v>
      </c>
      <c r="L61" s="26"/>
    </row>
    <row r="62" spans="1:12" ht="40" x14ac:dyDescent="0.25">
      <c r="A62" s="230"/>
      <c r="B62" s="70" t="s">
        <v>220</v>
      </c>
      <c r="C62" s="55" t="s">
        <v>221</v>
      </c>
      <c r="D62" s="39"/>
      <c r="E62" s="39"/>
      <c r="F62" s="39" t="s">
        <v>222</v>
      </c>
      <c r="G62" s="40" t="s">
        <v>223</v>
      </c>
      <c r="H62" s="81">
        <v>0.85</v>
      </c>
      <c r="J62" s="13" t="str">
        <f t="shared" si="1"/>
        <v>P.06-Interventi di miglioramento fondiario agrario e rurale; interventi di pianificazione alimentare</v>
      </c>
      <c r="K62" s="25">
        <f t="shared" si="0"/>
        <v>0.85</v>
      </c>
      <c r="L62" s="26"/>
    </row>
    <row r="63" spans="1:12" ht="45" x14ac:dyDescent="0.25">
      <c r="A63" s="209" t="s">
        <v>224</v>
      </c>
      <c r="B63" s="72" t="s">
        <v>225</v>
      </c>
      <c r="C63" s="82" t="s">
        <v>226</v>
      </c>
      <c r="D63" s="41"/>
      <c r="E63" s="41"/>
      <c r="F63" s="74" t="s">
        <v>227</v>
      </c>
      <c r="G63" s="42" t="s">
        <v>228</v>
      </c>
      <c r="H63" s="83">
        <v>0.9</v>
      </c>
      <c r="J63" s="13" t="str">
        <f t="shared" si="1"/>
        <v>U.01-Interventi per la valorizzazione delle filiere produttive agroalimentari e zootecniche; interventi di controllo – vigilanza alimentare</v>
      </c>
      <c r="K63" s="25">
        <f t="shared" si="0"/>
        <v>0.9</v>
      </c>
      <c r="L63" s="26"/>
    </row>
    <row r="64" spans="1:12" ht="27" x14ac:dyDescent="0.25">
      <c r="A64" s="210"/>
      <c r="B64" s="70" t="s">
        <v>229</v>
      </c>
      <c r="C64" s="55" t="s">
        <v>230</v>
      </c>
      <c r="D64" s="39"/>
      <c r="E64" s="39"/>
      <c r="F64" s="71" t="s">
        <v>202</v>
      </c>
      <c r="G64" s="40" t="s">
        <v>231</v>
      </c>
      <c r="H64" s="81">
        <v>0.95</v>
      </c>
      <c r="J64" s="13" t="str">
        <f t="shared" si="1"/>
        <v>U.02-Interventi per la valorizzazione della filiera naturalistica e faunistica</v>
      </c>
      <c r="K64" s="25">
        <f t="shared" si="0"/>
        <v>0.95</v>
      </c>
      <c r="L64" s="26"/>
    </row>
    <row r="65" spans="1:12" ht="13" thickBot="1" x14ac:dyDescent="0.3">
      <c r="A65" s="227"/>
      <c r="B65" s="84" t="s">
        <v>232</v>
      </c>
      <c r="C65" s="85" t="s">
        <v>233</v>
      </c>
      <c r="D65" s="86"/>
      <c r="E65" s="86"/>
      <c r="F65" s="86"/>
      <c r="G65" s="87" t="s">
        <v>234</v>
      </c>
      <c r="H65" s="88">
        <v>1</v>
      </c>
      <c r="J65" s="13" t="str">
        <f t="shared" si="1"/>
        <v>U.03-Pianificazione</v>
      </c>
      <c r="K65" s="25">
        <f t="shared" si="0"/>
        <v>1</v>
      </c>
      <c r="L65" s="26"/>
    </row>
  </sheetData>
  <sheetProtection password="CC2F" sheet="1" objects="1" scenarios="1"/>
  <mergeCells count="35">
    <mergeCell ref="A63:A65"/>
    <mergeCell ref="A46:A48"/>
    <mergeCell ref="A49:A53"/>
    <mergeCell ref="B50:B51"/>
    <mergeCell ref="B52:B53"/>
    <mergeCell ref="A54:A56"/>
    <mergeCell ref="A57:A62"/>
    <mergeCell ref="A32:A44"/>
    <mergeCell ref="B32:B33"/>
    <mergeCell ref="E32:E33"/>
    <mergeCell ref="B34:B35"/>
    <mergeCell ref="E34:E35"/>
    <mergeCell ref="B36:B37"/>
    <mergeCell ref="B38:B39"/>
    <mergeCell ref="E38:E39"/>
    <mergeCell ref="B40:B42"/>
    <mergeCell ref="B43:B44"/>
    <mergeCell ref="B14:B16"/>
    <mergeCell ref="B17:B19"/>
    <mergeCell ref="B20:B22"/>
    <mergeCell ref="B23:B25"/>
    <mergeCell ref="A26:A31"/>
    <mergeCell ref="B26:B27"/>
    <mergeCell ref="B28:B29"/>
    <mergeCell ref="B30:B31"/>
    <mergeCell ref="A4:A25"/>
    <mergeCell ref="B4:B5"/>
    <mergeCell ref="B6:B7"/>
    <mergeCell ref="B8:B10"/>
    <mergeCell ref="B11:B13"/>
    <mergeCell ref="A1:H1"/>
    <mergeCell ref="A2:A3"/>
    <mergeCell ref="B2:B3"/>
    <mergeCell ref="C2:C3"/>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CTA</vt:lpstr>
      <vt:lpstr>CS</vt:lpstr>
      <vt:lpstr>Riepilogo Importi</vt:lpstr>
      <vt:lpstr>Tabella-Z1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Tascone, Federico</dc:creator>
  <cp:lastModifiedBy>Squadrito, Dominique</cp:lastModifiedBy>
  <dcterms:created xsi:type="dcterms:W3CDTF">2015-06-05T18:17:20Z</dcterms:created>
  <dcterms:modified xsi:type="dcterms:W3CDTF">2021-03-04T16:28:16Z</dcterms:modified>
</cp:coreProperties>
</file>